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loehecht/Documents/TMEM55b + RILPL1/Final Correlation data/"/>
    </mc:Choice>
  </mc:AlternateContent>
  <xr:revisionPtr revIDLastSave="0" documentId="8_{22A199BE-76E0-AE43-9194-67C0F44CE90C}" xr6:coauthVersionLast="47" xr6:coauthVersionMax="47" xr10:uidLastSave="{00000000-0000-0000-0000-000000000000}"/>
  <bookViews>
    <workbookView xWindow="380" yWindow="500" windowWidth="28040" windowHeight="16520" xr2:uid="{00000000-000D-0000-FFFF-FFFF00000000}"/>
  </bookViews>
  <sheets>
    <sheet name="nov14exm_Imag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2" i="1"/>
  <c r="E2" i="1"/>
  <c r="G2" i="1"/>
  <c r="C3" i="1"/>
  <c r="D3" i="1"/>
  <c r="E3" i="1"/>
  <c r="G3" i="1"/>
  <c r="C4" i="1"/>
  <c r="D4" i="1"/>
  <c r="E4" i="1"/>
  <c r="G4" i="1"/>
  <c r="C5" i="1"/>
  <c r="D5" i="1"/>
  <c r="E5" i="1"/>
  <c r="G5" i="1"/>
  <c r="C6" i="1"/>
  <c r="D6" i="1"/>
  <c r="E6" i="1"/>
  <c r="G6" i="1"/>
  <c r="C7" i="1"/>
  <c r="D7" i="1"/>
  <c r="E7" i="1"/>
  <c r="G7" i="1"/>
  <c r="C8" i="1"/>
  <c r="D8" i="1"/>
  <c r="E8" i="1"/>
  <c r="G8" i="1"/>
  <c r="C9" i="1"/>
  <c r="D9" i="1"/>
  <c r="E9" i="1"/>
  <c r="G9" i="1"/>
  <c r="C10" i="1"/>
  <c r="D10" i="1"/>
  <c r="E10" i="1"/>
  <c r="G10" i="1"/>
  <c r="C11" i="1"/>
  <c r="D11" i="1"/>
  <c r="E11" i="1"/>
  <c r="G11" i="1"/>
  <c r="C12" i="1"/>
  <c r="D12" i="1"/>
  <c r="E12" i="1"/>
  <c r="G12" i="1"/>
  <c r="C13" i="1"/>
  <c r="D13" i="1"/>
  <c r="E13" i="1"/>
  <c r="G13" i="1"/>
  <c r="C14" i="1"/>
  <c r="D14" i="1"/>
  <c r="E14" i="1"/>
  <c r="G14" i="1"/>
  <c r="C15" i="1"/>
  <c r="D15" i="1"/>
  <c r="E15" i="1"/>
  <c r="G15" i="1"/>
  <c r="C16" i="1"/>
  <c r="D16" i="1"/>
  <c r="E16" i="1"/>
  <c r="G16" i="1"/>
  <c r="C17" i="1"/>
  <c r="D17" i="1"/>
  <c r="E17" i="1"/>
  <c r="G17" i="1"/>
  <c r="C18" i="1"/>
  <c r="D18" i="1"/>
  <c r="E18" i="1"/>
  <c r="G18" i="1"/>
  <c r="C19" i="1"/>
  <c r="D19" i="1"/>
  <c r="E19" i="1"/>
  <c r="G19" i="1"/>
  <c r="C20" i="1"/>
  <c r="D20" i="1"/>
  <c r="E20" i="1"/>
  <c r="G20" i="1"/>
  <c r="C21" i="1"/>
  <c r="D21" i="1"/>
  <c r="E21" i="1"/>
  <c r="G21" i="1"/>
  <c r="C22" i="1"/>
  <c r="D22" i="1"/>
  <c r="E22" i="1"/>
  <c r="G22" i="1"/>
  <c r="C23" i="1"/>
  <c r="D23" i="1"/>
  <c r="E23" i="1"/>
  <c r="G23" i="1"/>
  <c r="C24" i="1"/>
  <c r="D24" i="1"/>
  <c r="E24" i="1"/>
  <c r="G24" i="1"/>
  <c r="C25" i="1"/>
  <c r="D25" i="1"/>
  <c r="E25" i="1"/>
  <c r="G25" i="1"/>
  <c r="C26" i="1"/>
  <c r="D26" i="1"/>
  <c r="E26" i="1"/>
  <c r="G26" i="1"/>
  <c r="C27" i="1"/>
  <c r="D27" i="1"/>
  <c r="E27" i="1"/>
  <c r="G27" i="1"/>
  <c r="C28" i="1"/>
  <c r="D28" i="1"/>
  <c r="E28" i="1"/>
  <c r="G28" i="1"/>
  <c r="C29" i="1"/>
  <c r="D29" i="1"/>
  <c r="E29" i="1"/>
  <c r="G29" i="1"/>
  <c r="C30" i="1"/>
  <c r="D30" i="1"/>
  <c r="E30" i="1"/>
  <c r="G30" i="1"/>
  <c r="C31" i="1"/>
  <c r="D31" i="1"/>
  <c r="E31" i="1"/>
  <c r="G31" i="1"/>
  <c r="C32" i="1"/>
  <c r="D32" i="1"/>
  <c r="E32" i="1"/>
  <c r="G32" i="1"/>
  <c r="C33" i="1"/>
  <c r="D33" i="1"/>
  <c r="E33" i="1"/>
  <c r="G33" i="1"/>
  <c r="C34" i="1"/>
  <c r="D34" i="1"/>
  <c r="E34" i="1"/>
  <c r="G34" i="1"/>
  <c r="C35" i="1"/>
  <c r="D35" i="1"/>
  <c r="E35" i="1"/>
  <c r="G35" i="1"/>
  <c r="C36" i="1"/>
  <c r="D36" i="1"/>
  <c r="E36" i="1"/>
  <c r="G36" i="1"/>
  <c r="C37" i="1"/>
  <c r="D37" i="1"/>
  <c r="E37" i="1"/>
  <c r="G37" i="1"/>
  <c r="C38" i="1"/>
  <c r="D38" i="1"/>
  <c r="E38" i="1"/>
  <c r="G38" i="1"/>
  <c r="C39" i="1"/>
  <c r="D39" i="1"/>
  <c r="E39" i="1"/>
  <c r="G39" i="1"/>
  <c r="C40" i="1"/>
  <c r="D40" i="1"/>
  <c r="E40" i="1"/>
  <c r="G40" i="1"/>
  <c r="C41" i="1"/>
  <c r="D41" i="1"/>
  <c r="E41" i="1"/>
  <c r="G41" i="1"/>
  <c r="C42" i="1"/>
  <c r="D42" i="1"/>
  <c r="E42" i="1"/>
  <c r="G42" i="1"/>
  <c r="C43" i="1"/>
  <c r="D43" i="1"/>
  <c r="E43" i="1"/>
  <c r="G43" i="1"/>
  <c r="C44" i="1"/>
  <c r="D44" i="1"/>
  <c r="E44" i="1"/>
  <c r="G44" i="1"/>
  <c r="C45" i="1"/>
  <c r="D45" i="1"/>
  <c r="E45" i="1"/>
  <c r="G45" i="1"/>
  <c r="C46" i="1"/>
  <c r="D46" i="1"/>
  <c r="E46" i="1"/>
  <c r="G46" i="1"/>
  <c r="C47" i="1"/>
  <c r="D47" i="1"/>
  <c r="E47" i="1"/>
  <c r="G47" i="1"/>
  <c r="C48" i="1"/>
  <c r="D48" i="1"/>
  <c r="E48" i="1"/>
  <c r="G48" i="1"/>
  <c r="C49" i="1"/>
  <c r="D49" i="1"/>
  <c r="E49" i="1"/>
  <c r="G49" i="1"/>
  <c r="C50" i="1"/>
  <c r="D50" i="1"/>
  <c r="E50" i="1"/>
  <c r="G50" i="1"/>
</calcChain>
</file>

<file path=xl/sharedStrings.xml><?xml version="1.0" encoding="utf-8"?>
<sst xmlns="http://schemas.openxmlformats.org/spreadsheetml/2006/main" count="431" uniqueCount="72">
  <si>
    <t>Correlation_Correlation_TMEM55_mycRILPL1</t>
  </si>
  <si>
    <t>Correlation_Slope_TMEM55_mycRILPL1</t>
  </si>
  <si>
    <t>FileName_DAPI</t>
  </si>
  <si>
    <t>FileName_Rescale_RILPL1</t>
  </si>
  <si>
    <t>FileName_Rescale_TMEM55</t>
  </si>
  <si>
    <t>FileName_mycRILPL1</t>
  </si>
  <si>
    <t>ImageNumber</t>
  </si>
  <si>
    <t>PathName_DAPI</t>
  </si>
  <si>
    <t>PathName_Rescale_RILPL1</t>
  </si>
  <si>
    <t>PathName_Rescale_TMEM55</t>
  </si>
  <si>
    <t>PathName_TMEM55</t>
  </si>
  <si>
    <t>PathName_mycRILPL1</t>
  </si>
  <si>
    <t>/Users/chloehecht/Documents/TMEM55b + RILPL1/Nov14 max projected expansion images from 922</t>
  </si>
  <si>
    <t>/Users/chloehecht/Documents/TMEM55b + RILPL1/Nov14 cell profiler expansion images</t>
  </si>
  <si>
    <t>nan</t>
  </si>
  <si>
    <t>=</t>
  </si>
  <si>
    <t>cntrlR1441CMEFTmem55568_mycRILPL1488ExM_01_w2488 Confocal.TIF_max.tif</t>
  </si>
  <si>
    <t>cntrlR1441CMEFTmem55568_mycRILPL1488ExM_02_w2488 Confocal.TIF_max.tif</t>
  </si>
  <si>
    <t>cntrlR1441CMEFTmem55568_mycRILPL1488ExM_03_w2488 Confocal.TIF_max.tif</t>
  </si>
  <si>
    <t>cntrlR1441CMEFTmem55568_mycRILPL1488ExM_04_w2488 Confocal.TIF_max.tif</t>
  </si>
  <si>
    <t>cntrlR1441CMEFTmem55568_mycRILPL1488ExM_05_w2488 Confocal.TIF_max.tif</t>
  </si>
  <si>
    <t>cntrlR1441CMEFTmem55568_mycRILPL1488ExM_06_w2488 Confocal.TIF_max.tif</t>
  </si>
  <si>
    <t>cntrlR1441CMEFTmem55568_mycRILPL1488ExM_07_w2488 Confocal.TIF_max.tif</t>
  </si>
  <si>
    <t>cntrlR1441CMEFTmem55568ex200_mycRILPL1488ExM_01_w2488 Confocal.TIF_max.tif</t>
  </si>
  <si>
    <t>cntrlR1441CMEFTmem55568ex200_mycRILPL1488ExM_07_w2488 Confocal.TIF_max.tif</t>
  </si>
  <si>
    <t>cntrlR1441CMEFTmem55568ex200_mycRILPL1488ExM_08_w2488 Confocal.TIF_max.tif</t>
  </si>
  <si>
    <t>cntrlR1441CMEFTmem55568ex200_mycRILPL1488ExM_09_w2488 Confocal.TIF_max.tif</t>
  </si>
  <si>
    <t>cntrlR1441CMEFTmem55568ex200_mycRILPL1488ExM_10_w2488 Confocal.TIF_max.tif</t>
  </si>
  <si>
    <t>cntrlaR1441CMEFTmem55568ex200_mycRILPL1488ExM_01_w2488 Confocal.TIF_max.tif</t>
  </si>
  <si>
    <t>cntrlaR1441CMEFTmem55568ex200_mycRILPL1488ExM_02_w2488 Confocal.TIF_max.tif</t>
  </si>
  <si>
    <t>cntrlaR1441CMEFTmem55568ex200_mycRILPL1488ExM_03_w2488 Confocal.TIF_max.tif</t>
  </si>
  <si>
    <t>cntrlaR1441CMEFTmem55568ex200_mycRILPL1488ExM_04_w2488 Confocal.TIF_max.tif</t>
  </si>
  <si>
    <t>cntrlaR1441CMEFTmem55568ex200_mycRILPL1488ExM_05_w2488 Confocal.TIF_max.tif</t>
  </si>
  <si>
    <t>cntrlaR1441CMEFTmem55568ex200_mycRILPL1488ExM_06_w2488 Confocal.TIF_max.tif</t>
  </si>
  <si>
    <t>cntrlaR1441CMEFTmem55568ex200_mycRILPL1488ExM_07_w2488 Confocal.TIF_max.tif</t>
  </si>
  <si>
    <t>cntrlaR1441CMEFTmem55568ex200_mycRILPL1488ExM_08_w2488 Confocal.TIF_max.tif</t>
  </si>
  <si>
    <t>cntrlaR1441CMEFTmem55568ex200_mycRILPL1488ExM_09_w2488 Confocal.TIF_max.tif</t>
  </si>
  <si>
    <t>cntrlaR1441CMEFTmem55568ex200_mycRILPL1488ExM_10_w2488 Confocal.TIF_max.tif</t>
  </si>
  <si>
    <t>cntrlaR1441CMEFTmem55568ex200_mycRILPL1488ExM_11_w2488 Confocal.TIF_max.tif</t>
  </si>
  <si>
    <t>cntrlaR1441CMEFTmem55568ex200_mycRILPL1488ExM_12_w2488 Confocal.TIF_max.tif</t>
  </si>
  <si>
    <t>cntrlaR1441CMEFTmem55568ex200_mycRILPL1488ExM_13_w2488 Confocal.TIF_max.tif</t>
  </si>
  <si>
    <t>cntrlaR1441CMEFTmem55568ex200_mycRILPL1488ExM_14_w2488 Confocal.TIF_max.tif</t>
  </si>
  <si>
    <t>mli2R1441CMEFTmem55568ex200_mycRILPL1488ExM_01_w2488 Confocal.TIF_max.tif</t>
  </si>
  <si>
    <t>mli2R1441CMEFTmem55568ex200_mycRILPL1488ExM_02_w2488 Confocal.TIF_max.tif</t>
  </si>
  <si>
    <t>mli2R1441CMEFTmem55568ex200_mycRILPL1488ExM_03_w2488 Confocal.TIF_max.tif</t>
  </si>
  <si>
    <t>mli2R1441CMEFTmem55568ex200_mycRILPL1488ExM_04_w2488 Confocal.TIF_max.tif</t>
  </si>
  <si>
    <t>mli2R1441CMEFTmem55568ex200_mycRILPL1488ExM_05_w2488 Confocal.TIF_max.tif</t>
  </si>
  <si>
    <t>mli2R1441CMEFTmem55568ex200_mycRILPL1488ExM_06_w2488 Confocal.TIF_max.tif</t>
  </si>
  <si>
    <t>mli2R1441CMEFTmem55568ex200_mycRILPL1488ExM_07_w2488 Confocal.TIF_max.tif</t>
  </si>
  <si>
    <t>mli2R1441CMEFTmem55568ex200_mycRILPL1488ExM_08_w2488 Confocal.TIF_max.tif</t>
  </si>
  <si>
    <t>mli2R1441CMEFTmem55568ex200_mycRILPL1488ExM_09_w2488 Confocal.TIF_max.tif</t>
  </si>
  <si>
    <t>mli2R1441CMEFTmem55568ex200_mycRILPL1488ExM_10_w2488 Confocal.TIF_max.tif</t>
  </si>
  <si>
    <t>mli2R1441CMEFTmem55568ex200_mycRILPL1488ExM_11_w2488 Confocal.TIF_max.tif</t>
  </si>
  <si>
    <t>mli2R1441CMEFTmem55568ex200_mycRILPL1488ExM_12_w2488 Confocal.TIF_max.tif</t>
  </si>
  <si>
    <t>mli2R1441CMEFTmem55568ex200_mycRILPL1488ExM_13_w2488 Confocal.TIF_max.tif</t>
  </si>
  <si>
    <t>mli2R1441CMEFTmem55568ex200_mycRILPL1488ExM_14_w2488 Confocal.TIF_max.tif</t>
  </si>
  <si>
    <t>mli2R1441CMEFTmem55568ex200_mycRILPL1488ExM_15_w2488 Confocal.TIF_max.tif</t>
  </si>
  <si>
    <t>mli2R1441CMEFTmem55568ex200_mycRILPL1488ExM_16_w2488 Confocal.TIF_max.tif</t>
  </si>
  <si>
    <t>mli2R1441CMEFTmem55568ex200_mycRILPL1488ExM_17_w2488 Confocal.TIF_max.tif</t>
  </si>
  <si>
    <t>mli2R1441CMEFTmem55568ex200_mycRILPL1488ExM_18_w2488 Confocal.TIF_max.tif</t>
  </si>
  <si>
    <t>mli2R1441CMEFTmem55568ex200_mycRILPL1488ExM_19_w2488 Confocal.TIF_max.tif</t>
  </si>
  <si>
    <t>mli2R1441CMEFTmem55568ex200_mycRILPL1488ExM_20_w2488 Confocal.TIF_max.tif</t>
  </si>
  <si>
    <t>mli2R1441CMEFTmem55568ex200_mycRILPL1488ExM_21_w2488 Confocal.TIF_max.tif</t>
  </si>
  <si>
    <t>mli2R1441CMEFTmem55568ex200_mycRILPL1488ExM_22_w2488 Confocal.TIF_max.tif</t>
  </si>
  <si>
    <t>mli2R1441CMEFTmem55568ex200_mycRILPL1488ExM_23_w2488 Confocal.TIF_max.tif</t>
  </si>
  <si>
    <t>images to throw away</t>
  </si>
  <si>
    <t>cntrlR1441CMEFTmem55568_mycRILPL1488ExM_01_w2488 Confocal.TIF_max.tiff</t>
  </si>
  <si>
    <t>cntrlR1441CMEFTmem55568_mycRILPL1488ExM_02_w2488 Confocal.TIF_max.tiff</t>
  </si>
  <si>
    <t>mli2R1441CMEFTmem55568ex200_mycRILPL1488ExM_09_w3561 Confocal.TIF_max.tiff</t>
  </si>
  <si>
    <t>Mli-2: Bad mycRILPL1 staining, different parts of the same cell</t>
  </si>
  <si>
    <t>Bad RILPL1 staining</t>
  </si>
  <si>
    <t xml:space="preserve">Bad RILPL1 staining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</si>
</sst>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1"/>
  <sheetViews>
    <sheetView tabSelected="1" workbookViewId="0">
      <selection activeCell="A5" sqref="A5"/>
    </sheetView>
  </sheetViews>
  <sheetFormatPr baseColWidth="10" defaultRowHeight="16" x14ac:dyDescent="0.2"/>
  <cols>
    <col min="1" max="1" width="39.5" customWidth="1"/>
    <col min="2" max="2" width="34" customWidth="1"/>
    <col min="6" max="6" width="72.33203125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Z1" t="s">
        <v>5</v>
      </c>
    </row>
    <row r="2" spans="1:27" x14ac:dyDescent="0.2">
      <c r="A2" s="2">
        <v>0.21335946326614</v>
      </c>
      <c r="B2">
        <v>0.60782979999999998</v>
      </c>
      <c r="C2" t="e">
        <f>+cntrlR1441CMEFTmem55568_mycRILPL1488ExM_01_w1405 Confocal.TIF_max.tif</f>
        <v>#NAME?</v>
      </c>
      <c r="D2" t="e">
        <f>+cntrlR1441CMEFTmem55568_mycRILPL1488ExM_01_w2488 Confocal.TIF_max.tiff</f>
        <v>#NAME?</v>
      </c>
      <c r="E2" t="e">
        <f>+cntrlR1441CMEFTmem55568_mycRILPL1488ExM_01_w3561 Confocal.TIF_max.tiff</f>
        <v>#NAME?</v>
      </c>
      <c r="F2" t="s">
        <v>16</v>
      </c>
      <c r="G2" t="e">
        <f>+cntrlR1441CMEFTmem55568_mycRILPL1488ExM_01_w2488 Confocal.TIF_max.tif</f>
        <v>#NAME?</v>
      </c>
      <c r="H2">
        <v>1</v>
      </c>
      <c r="I2" t="s">
        <v>12</v>
      </c>
      <c r="J2" t="s">
        <v>13</v>
      </c>
      <c r="K2" t="s">
        <v>13</v>
      </c>
      <c r="L2" t="s">
        <v>12</v>
      </c>
      <c r="M2" t="s">
        <v>12</v>
      </c>
      <c r="U2" t="s">
        <v>70</v>
      </c>
      <c r="Z2" t="s">
        <v>15</v>
      </c>
      <c r="AA2" t="s">
        <v>16</v>
      </c>
    </row>
    <row r="3" spans="1:27" x14ac:dyDescent="0.2">
      <c r="A3" s="2">
        <v>0.217237187152585</v>
      </c>
      <c r="B3">
        <v>0.82376735999999995</v>
      </c>
      <c r="C3" t="e">
        <f>+cntrlR1441CMEFTmem55568_mycRILPL1488ExM_02_w1405 Confocal.TIF_max.tif</f>
        <v>#NAME?</v>
      </c>
      <c r="D3" t="e">
        <f>+cntrlR1441CMEFTmem55568_mycRILPL1488ExM_02_w2488 Confocal.TIF_max.tiff</f>
        <v>#NAME?</v>
      </c>
      <c r="E3" t="e">
        <f>+cntrlR1441CMEFTmem55568_mycRILPL1488ExM_02_w3561 Confocal.TIF_max.tiff</f>
        <v>#NAME?</v>
      </c>
      <c r="F3" t="s">
        <v>17</v>
      </c>
      <c r="G3" t="e">
        <f>+cntrlR1441CMEFTmem55568_mycRILPL1488ExM_02_w2488 Confocal.TIF_max.tif</f>
        <v>#NAME?</v>
      </c>
      <c r="H3">
        <v>2</v>
      </c>
      <c r="I3" t="s">
        <v>12</v>
      </c>
      <c r="J3" t="s">
        <v>13</v>
      </c>
      <c r="K3" t="s">
        <v>13</v>
      </c>
      <c r="L3" t="s">
        <v>12</v>
      </c>
      <c r="M3" t="s">
        <v>12</v>
      </c>
      <c r="U3" t="s">
        <v>71</v>
      </c>
      <c r="Z3" t="s">
        <v>15</v>
      </c>
      <c r="AA3" t="s">
        <v>17</v>
      </c>
    </row>
    <row r="4" spans="1:27" x14ac:dyDescent="0.2">
      <c r="A4">
        <v>2.7904075175936402E-3</v>
      </c>
      <c r="B4">
        <v>1.0653061E-4</v>
      </c>
      <c r="C4" t="e">
        <f>+cntrlR1441CMEFTmem55568_mycRILPL1488ExM_03_w1405 Confocal.TIF_max.tif</f>
        <v>#NAME?</v>
      </c>
      <c r="D4" t="e">
        <f>+cntrlR1441CMEFTmem55568_mycRILPL1488ExM_03_w2488 Confocal.TIF_max.tiff</f>
        <v>#NAME?</v>
      </c>
      <c r="E4" t="e">
        <f>+cntrlR1441CMEFTmem55568_mycRILPL1488ExM_03_w3561 Confocal.TIF_max.tiff</f>
        <v>#NAME?</v>
      </c>
      <c r="F4" t="s">
        <v>18</v>
      </c>
      <c r="G4" t="e">
        <f>+cntrlR1441CMEFTmem55568_mycRILPL1488ExM_03_w2488 Confocal.TIF_max.tif</f>
        <v>#NAME?</v>
      </c>
      <c r="H4">
        <v>3</v>
      </c>
      <c r="I4" t="s">
        <v>12</v>
      </c>
      <c r="J4" t="s">
        <v>13</v>
      </c>
      <c r="K4" t="s">
        <v>13</v>
      </c>
      <c r="L4" t="s">
        <v>12</v>
      </c>
      <c r="M4" t="s">
        <v>12</v>
      </c>
      <c r="Z4" t="s">
        <v>15</v>
      </c>
      <c r="AA4" t="s">
        <v>18</v>
      </c>
    </row>
    <row r="5" spans="1:27" x14ac:dyDescent="0.2">
      <c r="A5">
        <v>0.31351679755895601</v>
      </c>
      <c r="B5">
        <v>0.33999922999999999</v>
      </c>
      <c r="C5" t="e">
        <f>+cntrlR1441CMEFTmem55568_mycRILPL1488ExM_04_w1405 Confocal.TIF_max.tif</f>
        <v>#NAME?</v>
      </c>
      <c r="D5" t="e">
        <f>+cntrlR1441CMEFTmem55568_mycRILPL1488ExM_04_w2488 Confocal.TIF_max.tiff</f>
        <v>#NAME?</v>
      </c>
      <c r="E5" t="e">
        <f>+cntrlR1441CMEFTmem55568_mycRILPL1488ExM_04_w3561 Confocal.TIF_max.tiff</f>
        <v>#NAME?</v>
      </c>
      <c r="F5" t="s">
        <v>19</v>
      </c>
      <c r="G5" t="e">
        <f>+cntrlR1441CMEFTmem55568_mycRILPL1488ExM_04_w2488 Confocal.TIF_max.tif</f>
        <v>#NAME?</v>
      </c>
      <c r="H5">
        <v>4</v>
      </c>
      <c r="I5" t="s">
        <v>12</v>
      </c>
      <c r="J5" t="s">
        <v>13</v>
      </c>
      <c r="K5" t="s">
        <v>13</v>
      </c>
      <c r="L5" t="s">
        <v>12</v>
      </c>
      <c r="M5" t="s">
        <v>12</v>
      </c>
      <c r="Z5" t="s">
        <v>15</v>
      </c>
      <c r="AA5" t="s">
        <v>19</v>
      </c>
    </row>
    <row r="6" spans="1:27" x14ac:dyDescent="0.2">
      <c r="A6">
        <v>0.20015653056202901</v>
      </c>
      <c r="B6">
        <v>0.28687659999999998</v>
      </c>
      <c r="C6" t="e">
        <f>+cntrlR1441CMEFTmem55568_mycRILPL1488ExM_05_w1405 Confocal.TIF_max.tif</f>
        <v>#NAME?</v>
      </c>
      <c r="D6" t="e">
        <f>+cntrlR1441CMEFTmem55568_mycRILPL1488ExM_05_w2488 Confocal.TIF_max.tiff</f>
        <v>#NAME?</v>
      </c>
      <c r="E6" t="e">
        <f>+cntrlR1441CMEFTmem55568_mycRILPL1488ExM_05_w3561 Confocal.TIF_max.tiff</f>
        <v>#NAME?</v>
      </c>
      <c r="F6" t="s">
        <v>20</v>
      </c>
      <c r="G6" t="e">
        <f>+cntrlR1441CMEFTmem55568_mycRILPL1488ExM_05_w2488 Confocal.TIF_max.tif</f>
        <v>#NAME?</v>
      </c>
      <c r="H6">
        <v>5</v>
      </c>
      <c r="I6" t="s">
        <v>12</v>
      </c>
      <c r="J6" t="s">
        <v>13</v>
      </c>
      <c r="K6" t="s">
        <v>13</v>
      </c>
      <c r="L6" t="s">
        <v>12</v>
      </c>
      <c r="M6" t="s">
        <v>12</v>
      </c>
      <c r="Z6" t="s">
        <v>15</v>
      </c>
      <c r="AA6" t="s">
        <v>20</v>
      </c>
    </row>
    <row r="7" spans="1:27" x14ac:dyDescent="0.2">
      <c r="A7">
        <v>0.18162754468016401</v>
      </c>
      <c r="B7">
        <v>5.5145983000000003E-2</v>
      </c>
      <c r="C7" t="e">
        <f>+cntrlR1441CMEFTmem55568_mycRILPL1488ExM_06_w1405 Confocal.TIF_max.tif</f>
        <v>#NAME?</v>
      </c>
      <c r="D7" t="e">
        <f>+cntrlR1441CMEFTmem55568_mycRILPL1488ExM_06_w2488 Confocal.TIF_max.tiff</f>
        <v>#NAME?</v>
      </c>
      <c r="E7" t="e">
        <f>+cntrlR1441CMEFTmem55568_mycRILPL1488ExM_06_w3561 Confocal.TIF_max.tiff</f>
        <v>#NAME?</v>
      </c>
      <c r="F7" t="s">
        <v>21</v>
      </c>
      <c r="G7" t="e">
        <f>+cntrlR1441CMEFTmem55568_mycRILPL1488ExM_06_w2488 Confocal.TIF_max.tif</f>
        <v>#NAME?</v>
      </c>
      <c r="H7">
        <v>6</v>
      </c>
      <c r="I7" t="s">
        <v>12</v>
      </c>
      <c r="J7" t="s">
        <v>13</v>
      </c>
      <c r="K7" t="s">
        <v>13</v>
      </c>
      <c r="L7" t="s">
        <v>12</v>
      </c>
      <c r="M7" t="s">
        <v>12</v>
      </c>
      <c r="Z7" t="s">
        <v>15</v>
      </c>
      <c r="AA7" t="s">
        <v>21</v>
      </c>
    </row>
    <row r="8" spans="1:27" x14ac:dyDescent="0.2">
      <c r="A8">
        <v>0.15308641137425599</v>
      </c>
      <c r="B8">
        <v>0.20899075</v>
      </c>
      <c r="C8" t="e">
        <f>+cntrlR1441CMEFTmem55568_mycRILPL1488ExM_07_w1405 Confocal.TIF_max.tif</f>
        <v>#NAME?</v>
      </c>
      <c r="D8" t="e">
        <f>+cntrlR1441CMEFTmem55568_mycRILPL1488ExM_07_w2488 Confocal.TIF_max.tiff</f>
        <v>#NAME?</v>
      </c>
      <c r="E8" t="e">
        <f>+cntrlR1441CMEFTmem55568_mycRILPL1488ExM_07_w3561 Confocal.TIF_max.tiff</f>
        <v>#NAME?</v>
      </c>
      <c r="F8" t="s">
        <v>22</v>
      </c>
      <c r="G8" t="e">
        <f>+cntrlR1441CMEFTmem55568_mycRILPL1488ExM_07_w2488 Confocal.TIF_max.tif</f>
        <v>#NAME?</v>
      </c>
      <c r="H8">
        <v>7</v>
      </c>
      <c r="I8" t="s">
        <v>12</v>
      </c>
      <c r="J8" t="s">
        <v>13</v>
      </c>
      <c r="K8" t="s">
        <v>13</v>
      </c>
      <c r="L8" t="s">
        <v>12</v>
      </c>
      <c r="M8" t="s">
        <v>12</v>
      </c>
      <c r="Z8" t="s">
        <v>15</v>
      </c>
      <c r="AA8" t="s">
        <v>22</v>
      </c>
    </row>
    <row r="9" spans="1:27" x14ac:dyDescent="0.2">
      <c r="A9">
        <v>4.5813474778416398E-4</v>
      </c>
      <c r="B9" s="1">
        <v>3.2996468000000001E-6</v>
      </c>
      <c r="C9" t="e">
        <f>+cntrlR1441CMEFTmem55568ex200_mycRILPL1488ExM_01_w1405 Confocal.TIF_max.tif</f>
        <v>#NAME?</v>
      </c>
      <c r="D9" t="e">
        <f>+cntrlR1441CMEFTmem55568ex200_mycRILPL1488ExM_01_w2488 Confocal.TIF_max.tiff</f>
        <v>#NAME?</v>
      </c>
      <c r="E9" t="e">
        <f>+cntrlR1441CMEFTmem55568ex200_mycRILPL1488ExM_01_w3561 Confocal.TIF_max.tiff</f>
        <v>#NAME?</v>
      </c>
      <c r="F9" t="s">
        <v>23</v>
      </c>
      <c r="G9" t="e">
        <f>+cntrlR1441CMEFTmem55568ex200_mycRILPL1488ExM_01_w2488 Confocal.TIF_max.tif</f>
        <v>#NAME?</v>
      </c>
      <c r="H9">
        <v>8</v>
      </c>
      <c r="I9" t="s">
        <v>12</v>
      </c>
      <c r="J9" t="s">
        <v>13</v>
      </c>
      <c r="K9" t="s">
        <v>13</v>
      </c>
      <c r="L9" t="s">
        <v>12</v>
      </c>
      <c r="M9" t="s">
        <v>12</v>
      </c>
      <c r="Z9" t="s">
        <v>15</v>
      </c>
      <c r="AA9" t="s">
        <v>23</v>
      </c>
    </row>
    <row r="10" spans="1:27" x14ac:dyDescent="0.2">
      <c r="A10">
        <v>0.33735576531095901</v>
      </c>
      <c r="B10">
        <v>0.28065030000000002</v>
      </c>
      <c r="C10" t="e">
        <f>+cntrlR1441CMEFTmem55568ex200_mycRILPL1488ExM_07_w1405 Confocal.TIF_max.tif</f>
        <v>#NAME?</v>
      </c>
      <c r="D10" t="e">
        <f>+cntrlR1441CMEFTmem55568ex200_mycRILPL1488ExM_07_w2488 Confocal.TIF_max.tiff</f>
        <v>#NAME?</v>
      </c>
      <c r="E10" t="e">
        <f>+cntrlR1441CMEFTmem55568ex200_mycRILPL1488ExM_07_w3561 Confocal.TIF_max.tiff</f>
        <v>#NAME?</v>
      </c>
      <c r="F10" t="s">
        <v>24</v>
      </c>
      <c r="G10" t="e">
        <f>+cntrlR1441CMEFTmem55568ex200_mycRILPL1488ExM_07_w2488 Confocal.TIF_max.tif</f>
        <v>#NAME?</v>
      </c>
      <c r="H10">
        <v>9</v>
      </c>
      <c r="I10" t="s">
        <v>12</v>
      </c>
      <c r="J10" t="s">
        <v>13</v>
      </c>
      <c r="K10" t="s">
        <v>13</v>
      </c>
      <c r="L10" t="s">
        <v>12</v>
      </c>
      <c r="M10" t="s">
        <v>12</v>
      </c>
      <c r="Z10" t="s">
        <v>15</v>
      </c>
      <c r="AA10" t="s">
        <v>24</v>
      </c>
    </row>
    <row r="11" spans="1:27" x14ac:dyDescent="0.2">
      <c r="A11">
        <v>0.225465880831974</v>
      </c>
      <c r="B11">
        <v>0.15761550999999999</v>
      </c>
      <c r="C11" t="e">
        <f>+cntrlR1441CMEFTmem55568ex200_mycRILPL1488ExM_08_w1405 Confocal.TIF_max.tif</f>
        <v>#NAME?</v>
      </c>
      <c r="D11" t="e">
        <f>+cntrlR1441CMEFTmem55568ex200_mycRILPL1488ExM_08_w2488 Confocal.TIF_max.tiff</f>
        <v>#NAME?</v>
      </c>
      <c r="E11" t="e">
        <f>+cntrlR1441CMEFTmem55568ex200_mycRILPL1488ExM_08_w3561 Confocal.TIF_max.tiff</f>
        <v>#NAME?</v>
      </c>
      <c r="F11" t="s">
        <v>25</v>
      </c>
      <c r="G11" t="e">
        <f>+cntrlR1441CMEFTmem55568ex200_mycRILPL1488ExM_08_w2488 Confocal.TIF_max.tif</f>
        <v>#NAME?</v>
      </c>
      <c r="H11">
        <v>10</v>
      </c>
      <c r="I11" t="s">
        <v>12</v>
      </c>
      <c r="J11" t="s">
        <v>13</v>
      </c>
      <c r="K11" t="s">
        <v>13</v>
      </c>
      <c r="L11" t="s">
        <v>12</v>
      </c>
      <c r="M11" t="s">
        <v>12</v>
      </c>
      <c r="Z11" t="s">
        <v>15</v>
      </c>
      <c r="AA11" t="s">
        <v>25</v>
      </c>
    </row>
    <row r="12" spans="1:27" x14ac:dyDescent="0.2">
      <c r="A12">
        <v>0.1058066068069</v>
      </c>
      <c r="B12">
        <v>1.2557647999999999E-2</v>
      </c>
      <c r="C12" t="e">
        <f>+cntrlR1441CMEFTmem55568ex200_mycRILPL1488ExM_09_w1405 Confocal.TIF_max.tif</f>
        <v>#NAME?</v>
      </c>
      <c r="D12" t="e">
        <f>+cntrlR1441CMEFTmem55568ex200_mycRILPL1488ExM_09_w2488 Confocal.TIF_max.tiff</f>
        <v>#NAME?</v>
      </c>
      <c r="E12" t="e">
        <f>+cntrlR1441CMEFTmem55568ex200_mycRILPL1488ExM_09_w3561 Confocal.TIF_max.tiff</f>
        <v>#NAME?</v>
      </c>
      <c r="F12" t="s">
        <v>26</v>
      </c>
      <c r="G12" t="e">
        <f>+cntrlR1441CMEFTmem55568ex200_mycRILPL1488ExM_09_w2488 Confocal.TIF_max.tif</f>
        <v>#NAME?</v>
      </c>
      <c r="H12">
        <v>11</v>
      </c>
      <c r="I12" t="s">
        <v>12</v>
      </c>
      <c r="J12" t="s">
        <v>13</v>
      </c>
      <c r="K12" t="s">
        <v>13</v>
      </c>
      <c r="L12" t="s">
        <v>12</v>
      </c>
      <c r="M12" t="s">
        <v>12</v>
      </c>
      <c r="Z12" t="s">
        <v>15</v>
      </c>
      <c r="AA12" t="s">
        <v>26</v>
      </c>
    </row>
    <row r="13" spans="1:27" x14ac:dyDescent="0.2">
      <c r="A13">
        <v>0.180768266282508</v>
      </c>
      <c r="B13">
        <v>4.29615E-2</v>
      </c>
      <c r="C13" t="e">
        <f>+cntrlR1441CMEFTmem55568ex200_mycRILPL1488ExM_10_w1405 Confocal.TIF_max.tif</f>
        <v>#NAME?</v>
      </c>
      <c r="D13" t="e">
        <f>+cntrlR1441CMEFTmem55568ex200_mycRILPL1488ExM_10_w2488 Confocal.TIF_max.tiff</f>
        <v>#NAME?</v>
      </c>
      <c r="E13" t="e">
        <f>+cntrlR1441CMEFTmem55568ex200_mycRILPL1488ExM_10_w3561 Confocal.TIF_max.tiff</f>
        <v>#NAME?</v>
      </c>
      <c r="F13" t="s">
        <v>27</v>
      </c>
      <c r="G13" t="e">
        <f>+cntrlR1441CMEFTmem55568ex200_mycRILPL1488ExM_10_w2488 Confocal.TIF_max.tif</f>
        <v>#NAME?</v>
      </c>
      <c r="H13">
        <v>12</v>
      </c>
      <c r="I13" t="s">
        <v>12</v>
      </c>
      <c r="J13" t="s">
        <v>13</v>
      </c>
      <c r="K13" t="s">
        <v>13</v>
      </c>
      <c r="L13" t="s">
        <v>12</v>
      </c>
      <c r="M13" t="s">
        <v>12</v>
      </c>
      <c r="Z13" t="s">
        <v>15</v>
      </c>
      <c r="AA13" t="s">
        <v>27</v>
      </c>
    </row>
    <row r="14" spans="1:27" x14ac:dyDescent="0.2">
      <c r="A14">
        <v>1.3144216537797701E-2</v>
      </c>
      <c r="B14">
        <v>6.7868430000000003E-4</v>
      </c>
      <c r="C14" t="e">
        <f>+cntrlaR1441CMEFTmem55568ex200_mycRILPL1488ExM_01_w1405 Confocal.TIF_max.tif</f>
        <v>#NAME?</v>
      </c>
      <c r="D14" t="e">
        <f>+cntrlaR1441CMEFTmem55568ex200_mycRILPL1488ExM_01_w2488 Confocal.TIF_max.tiff</f>
        <v>#NAME?</v>
      </c>
      <c r="E14" t="e">
        <f>+cntrlaR1441CMEFTmem55568ex200_mycRILPL1488ExM_01_w3561 Confocal.TIF_max.tiff</f>
        <v>#NAME?</v>
      </c>
      <c r="F14" t="s">
        <v>28</v>
      </c>
      <c r="G14" t="e">
        <f>+cntrlaR1441CMEFTmem55568ex200_mycRILPL1488ExM_01_w2488 Confocal.TIF_max.tif</f>
        <v>#NAME?</v>
      </c>
      <c r="H14">
        <v>13</v>
      </c>
      <c r="I14" t="s">
        <v>12</v>
      </c>
      <c r="J14" t="s">
        <v>13</v>
      </c>
      <c r="K14" t="s">
        <v>13</v>
      </c>
      <c r="L14" t="s">
        <v>12</v>
      </c>
      <c r="M14" t="s">
        <v>12</v>
      </c>
      <c r="Z14" t="s">
        <v>15</v>
      </c>
      <c r="AA14" t="s">
        <v>28</v>
      </c>
    </row>
    <row r="15" spans="1:27" x14ac:dyDescent="0.2">
      <c r="A15">
        <v>0.10459395124991901</v>
      </c>
      <c r="B15">
        <v>1.4057493000000001E-2</v>
      </c>
      <c r="C15" t="e">
        <f>+cntrlaR1441CMEFTmem55568ex200_mycRILPL1488ExM_02_w1405 Confocal.TIF_max.tif</f>
        <v>#NAME?</v>
      </c>
      <c r="D15" t="e">
        <f>+cntrlaR1441CMEFTmem55568ex200_mycRILPL1488ExM_02_w2488 Confocal.TIF_max.tiff</f>
        <v>#NAME?</v>
      </c>
      <c r="E15" t="e">
        <f>+cntrlaR1441CMEFTmem55568ex200_mycRILPL1488ExM_02_w3561 Confocal.TIF_max.tiff</f>
        <v>#NAME?</v>
      </c>
      <c r="F15" t="s">
        <v>29</v>
      </c>
      <c r="G15" t="e">
        <f>+cntrlaR1441CMEFTmem55568ex200_mycRILPL1488ExM_02_w2488 Confocal.TIF_max.tif</f>
        <v>#NAME?</v>
      </c>
      <c r="H15">
        <v>14</v>
      </c>
      <c r="I15" t="s">
        <v>12</v>
      </c>
      <c r="J15" t="s">
        <v>13</v>
      </c>
      <c r="K15" t="s">
        <v>13</v>
      </c>
      <c r="L15" t="s">
        <v>12</v>
      </c>
      <c r="M15" t="s">
        <v>12</v>
      </c>
      <c r="Z15" t="s">
        <v>15</v>
      </c>
      <c r="AA15" t="s">
        <v>29</v>
      </c>
    </row>
    <row r="16" spans="1:27" x14ac:dyDescent="0.2">
      <c r="A16">
        <v>0.100263146360211</v>
      </c>
      <c r="B16">
        <v>1.5290494999999999E-2</v>
      </c>
      <c r="C16" t="e">
        <f>+cntrlaR1441CMEFTmem55568ex200_mycRILPL1488ExM_03_w1405 Confocal.TIF_max.tif</f>
        <v>#NAME?</v>
      </c>
      <c r="D16" t="e">
        <f>+cntrlaR1441CMEFTmem55568ex200_mycRILPL1488ExM_03_w2488 Confocal.TIF_max.tiff</f>
        <v>#NAME?</v>
      </c>
      <c r="E16" t="e">
        <f>+cntrlaR1441CMEFTmem55568ex200_mycRILPL1488ExM_03_w3561 Confocal.TIF_max.tiff</f>
        <v>#NAME?</v>
      </c>
      <c r="F16" t="s">
        <v>30</v>
      </c>
      <c r="G16" t="e">
        <f>+cntrlaR1441CMEFTmem55568ex200_mycRILPL1488ExM_03_w2488 Confocal.TIF_max.tif</f>
        <v>#NAME?</v>
      </c>
      <c r="H16">
        <v>15</v>
      </c>
      <c r="I16" t="s">
        <v>12</v>
      </c>
      <c r="J16" t="s">
        <v>13</v>
      </c>
      <c r="K16" t="s">
        <v>13</v>
      </c>
      <c r="L16" t="s">
        <v>12</v>
      </c>
      <c r="M16" t="s">
        <v>12</v>
      </c>
      <c r="Z16" t="s">
        <v>15</v>
      </c>
      <c r="AA16" t="s">
        <v>30</v>
      </c>
    </row>
    <row r="17" spans="1:27" x14ac:dyDescent="0.2">
      <c r="A17">
        <v>0.161184578577759</v>
      </c>
      <c r="B17">
        <v>4.5700922999999997E-2</v>
      </c>
      <c r="C17" t="e">
        <f>+cntrlaR1441CMEFTmem55568ex200_mycRILPL1488ExM_04_w1405 Confocal.TIF_max.tif</f>
        <v>#NAME?</v>
      </c>
      <c r="D17" t="e">
        <f>+cntrlaR1441CMEFTmem55568ex200_mycRILPL1488ExM_04_w2488 Confocal.TIF_max.tiff</f>
        <v>#NAME?</v>
      </c>
      <c r="E17" t="e">
        <f>+cntrlaR1441CMEFTmem55568ex200_mycRILPL1488ExM_04_w3561 Confocal.TIF_max.tiff</f>
        <v>#NAME?</v>
      </c>
      <c r="F17" t="s">
        <v>31</v>
      </c>
      <c r="G17" t="e">
        <f>+cntrlaR1441CMEFTmem55568ex200_mycRILPL1488ExM_04_w2488 Confocal.TIF_max.tif</f>
        <v>#NAME?</v>
      </c>
      <c r="H17">
        <v>16</v>
      </c>
      <c r="I17" t="s">
        <v>12</v>
      </c>
      <c r="J17" t="s">
        <v>13</v>
      </c>
      <c r="K17" t="s">
        <v>13</v>
      </c>
      <c r="L17" t="s">
        <v>12</v>
      </c>
      <c r="M17" t="s">
        <v>12</v>
      </c>
      <c r="Z17" t="s">
        <v>15</v>
      </c>
      <c r="AA17" t="s">
        <v>31</v>
      </c>
    </row>
    <row r="18" spans="1:27" x14ac:dyDescent="0.2">
      <c r="A18">
        <v>0.20528013503793199</v>
      </c>
      <c r="B18">
        <v>5.4965607999999999E-2</v>
      </c>
      <c r="C18" t="e">
        <f>+cntrlaR1441CMEFTmem55568ex200_mycRILPL1488ExM_05_w1405 Confocal.TIF_max.tif</f>
        <v>#NAME?</v>
      </c>
      <c r="D18" t="e">
        <f>+cntrlaR1441CMEFTmem55568ex200_mycRILPL1488ExM_05_w2488 Confocal.TIF_max.tiff</f>
        <v>#NAME?</v>
      </c>
      <c r="E18" t="e">
        <f>+cntrlaR1441CMEFTmem55568ex200_mycRILPL1488ExM_05_w3561 Confocal.TIF_max.tiff</f>
        <v>#NAME?</v>
      </c>
      <c r="F18" t="s">
        <v>32</v>
      </c>
      <c r="G18" t="e">
        <f>+cntrlaR1441CMEFTmem55568ex200_mycRILPL1488ExM_05_w2488 Confocal.TIF_max.tif</f>
        <v>#NAME?</v>
      </c>
      <c r="H18">
        <v>17</v>
      </c>
      <c r="I18" t="s">
        <v>12</v>
      </c>
      <c r="J18" t="s">
        <v>13</v>
      </c>
      <c r="K18" t="s">
        <v>13</v>
      </c>
      <c r="L18" t="s">
        <v>12</v>
      </c>
      <c r="M18" t="s">
        <v>12</v>
      </c>
      <c r="Z18" t="s">
        <v>15</v>
      </c>
      <c r="AA18" t="s">
        <v>32</v>
      </c>
    </row>
    <row r="19" spans="1:27" x14ac:dyDescent="0.2">
      <c r="A19">
        <v>0.121476245629569</v>
      </c>
      <c r="B19">
        <v>2.0226698000000001E-2</v>
      </c>
      <c r="C19" t="e">
        <f>+cntrlaR1441CMEFTmem55568ex200_mycRILPL1488ExM_06_w1405 Confocal.TIF_max.tif</f>
        <v>#NAME?</v>
      </c>
      <c r="D19" t="e">
        <f>+cntrlaR1441CMEFTmem55568ex200_mycRILPL1488ExM_06_w2488 Confocal.TIF_max.tiff</f>
        <v>#NAME?</v>
      </c>
      <c r="E19" t="e">
        <f>+cntrlaR1441CMEFTmem55568ex200_mycRILPL1488ExM_06_w3561 Confocal.TIF_max.tiff</f>
        <v>#NAME?</v>
      </c>
      <c r="F19" t="s">
        <v>33</v>
      </c>
      <c r="G19" t="e">
        <f>+cntrlaR1441CMEFTmem55568ex200_mycRILPL1488ExM_06_w2488 Confocal.TIF_max.tif</f>
        <v>#NAME?</v>
      </c>
      <c r="H19">
        <v>18</v>
      </c>
      <c r="I19" t="s">
        <v>12</v>
      </c>
      <c r="J19" t="s">
        <v>13</v>
      </c>
      <c r="K19" t="s">
        <v>13</v>
      </c>
      <c r="L19" t="s">
        <v>12</v>
      </c>
      <c r="M19" t="s">
        <v>12</v>
      </c>
      <c r="Z19" t="s">
        <v>15</v>
      </c>
      <c r="AA19" t="s">
        <v>33</v>
      </c>
    </row>
    <row r="20" spans="1:27" x14ac:dyDescent="0.2">
      <c r="A20">
        <v>0.23827800289575299</v>
      </c>
      <c r="B20">
        <v>3.3663999999999999E-2</v>
      </c>
      <c r="C20" t="e">
        <f>+cntrlaR1441CMEFTmem55568ex200_mycRILPL1488ExM_07_w1405 Confocal.TIF_max.tif</f>
        <v>#NAME?</v>
      </c>
      <c r="D20" t="e">
        <f>+cntrlaR1441CMEFTmem55568ex200_mycRILPL1488ExM_07_w2488 Confocal.TIF_max.tiff</f>
        <v>#NAME?</v>
      </c>
      <c r="E20" t="e">
        <f>+cntrlaR1441CMEFTmem55568ex200_mycRILPL1488ExM_07_w3561 Confocal.TIF_max.tiff</f>
        <v>#NAME?</v>
      </c>
      <c r="F20" t="s">
        <v>34</v>
      </c>
      <c r="G20" t="e">
        <f>+cntrlaR1441CMEFTmem55568ex200_mycRILPL1488ExM_07_w2488 Confocal.TIF_max.tif</f>
        <v>#NAME?</v>
      </c>
      <c r="H20">
        <v>19</v>
      </c>
      <c r="I20" t="s">
        <v>12</v>
      </c>
      <c r="J20" t="s">
        <v>13</v>
      </c>
      <c r="K20" t="s">
        <v>13</v>
      </c>
      <c r="L20" t="s">
        <v>12</v>
      </c>
      <c r="M20" t="s">
        <v>12</v>
      </c>
      <c r="Z20" t="s">
        <v>15</v>
      </c>
      <c r="AA20" t="s">
        <v>34</v>
      </c>
    </row>
    <row r="21" spans="1:27" x14ac:dyDescent="0.2">
      <c r="A21">
        <v>2.1580859968815799E-2</v>
      </c>
      <c r="B21">
        <v>1.5687076999999999E-4</v>
      </c>
      <c r="C21" t="e">
        <f>+cntrlaR1441CMEFTmem55568ex200_mycRILPL1488ExM_08_w1405 Confocal.TIF_max.tif</f>
        <v>#NAME?</v>
      </c>
      <c r="D21" t="e">
        <f>+cntrlaR1441CMEFTmem55568ex200_mycRILPL1488ExM_08_w2488 Confocal.TIF_max.tiff</f>
        <v>#NAME?</v>
      </c>
      <c r="E21" t="e">
        <f>+cntrlaR1441CMEFTmem55568ex200_mycRILPL1488ExM_08_w3561 Confocal.TIF_max.tiff</f>
        <v>#NAME?</v>
      </c>
      <c r="F21" t="s">
        <v>35</v>
      </c>
      <c r="G21" t="e">
        <f>+cntrlaR1441CMEFTmem55568ex200_mycRILPL1488ExM_08_w2488 Confocal.TIF_max.tif</f>
        <v>#NAME?</v>
      </c>
      <c r="H21">
        <v>20</v>
      </c>
      <c r="I21" t="s">
        <v>12</v>
      </c>
      <c r="J21" t="s">
        <v>13</v>
      </c>
      <c r="K21" t="s">
        <v>13</v>
      </c>
      <c r="L21" t="s">
        <v>12</v>
      </c>
      <c r="M21" t="s">
        <v>12</v>
      </c>
      <c r="Z21" t="s">
        <v>15</v>
      </c>
      <c r="AA21" t="s">
        <v>35</v>
      </c>
    </row>
    <row r="22" spans="1:27" x14ac:dyDescent="0.2">
      <c r="A22">
        <v>9.2482074601016206E-2</v>
      </c>
      <c r="B22">
        <v>1.4802091999999999E-2</v>
      </c>
      <c r="C22" t="e">
        <f>+cntrlaR1441CMEFTmem55568ex200_mycRILPL1488ExM_09_w1405 Confocal.TIF_max.tif</f>
        <v>#NAME?</v>
      </c>
      <c r="D22" t="e">
        <f>+cntrlaR1441CMEFTmem55568ex200_mycRILPL1488ExM_09_w2488 Confocal.TIF_max.tiff</f>
        <v>#NAME?</v>
      </c>
      <c r="E22" t="e">
        <f>+cntrlaR1441CMEFTmem55568ex200_mycRILPL1488ExM_09_w3561 Confocal.TIF_max.tiff</f>
        <v>#NAME?</v>
      </c>
      <c r="F22" t="s">
        <v>36</v>
      </c>
      <c r="G22" t="e">
        <f>+cntrlaR1441CMEFTmem55568ex200_mycRILPL1488ExM_09_w2488 Confocal.TIF_max.tif</f>
        <v>#NAME?</v>
      </c>
      <c r="H22">
        <v>21</v>
      </c>
      <c r="I22" t="s">
        <v>12</v>
      </c>
      <c r="J22" t="s">
        <v>13</v>
      </c>
      <c r="K22" t="s">
        <v>13</v>
      </c>
      <c r="L22" t="s">
        <v>12</v>
      </c>
      <c r="M22" t="s">
        <v>12</v>
      </c>
      <c r="Z22" t="s">
        <v>15</v>
      </c>
      <c r="AA22" t="s">
        <v>36</v>
      </c>
    </row>
    <row r="23" spans="1:27" x14ac:dyDescent="0.2">
      <c r="A23">
        <v>5.8561804748064598E-2</v>
      </c>
      <c r="B23">
        <v>6.2014423000000003E-3</v>
      </c>
      <c r="C23" t="e">
        <f>+cntrlaR1441CMEFTmem55568ex200_mycRILPL1488ExM_10_w1405 Confocal.TIF_max.tif</f>
        <v>#NAME?</v>
      </c>
      <c r="D23" t="e">
        <f>+cntrlaR1441CMEFTmem55568ex200_mycRILPL1488ExM_10_w2488 Confocal.TIF_max.tiff</f>
        <v>#NAME?</v>
      </c>
      <c r="E23" t="e">
        <f>+cntrlaR1441CMEFTmem55568ex200_mycRILPL1488ExM_10_w3561 Confocal.TIF_max.tiff</f>
        <v>#NAME?</v>
      </c>
      <c r="F23" t="s">
        <v>37</v>
      </c>
      <c r="G23" t="e">
        <f>+cntrlaR1441CMEFTmem55568ex200_mycRILPL1488ExM_10_w2488 Confocal.TIF_max.tif</f>
        <v>#NAME?</v>
      </c>
      <c r="H23">
        <v>22</v>
      </c>
      <c r="I23" t="s">
        <v>12</v>
      </c>
      <c r="J23" t="s">
        <v>13</v>
      </c>
      <c r="K23" t="s">
        <v>13</v>
      </c>
      <c r="L23" t="s">
        <v>12</v>
      </c>
      <c r="M23" t="s">
        <v>12</v>
      </c>
      <c r="Z23" t="s">
        <v>15</v>
      </c>
      <c r="AA23" t="s">
        <v>37</v>
      </c>
    </row>
    <row r="24" spans="1:27" x14ac:dyDescent="0.2">
      <c r="A24">
        <v>8.3166356530640001E-2</v>
      </c>
      <c r="B24">
        <v>2.9834536999999999E-3</v>
      </c>
      <c r="C24" t="e">
        <f>+cntrlaR1441CMEFTmem55568ex200_mycRILPL1488ExM_11_w1405 Confocal.TIF_max.tif</f>
        <v>#NAME?</v>
      </c>
      <c r="D24" t="e">
        <f>+cntrlaR1441CMEFTmem55568ex200_mycRILPL1488ExM_11_w2488 Confocal.TIF_max.tiff</f>
        <v>#NAME?</v>
      </c>
      <c r="E24" t="e">
        <f>+cntrlaR1441CMEFTmem55568ex200_mycRILPL1488ExM_11_w3561 Confocal.TIF_max.tiff</f>
        <v>#NAME?</v>
      </c>
      <c r="F24" t="s">
        <v>38</v>
      </c>
      <c r="G24" t="e">
        <f>+cntrlaR1441CMEFTmem55568ex200_mycRILPL1488ExM_11_w2488 Confocal.TIF_max.tif</f>
        <v>#NAME?</v>
      </c>
      <c r="H24">
        <v>23</v>
      </c>
      <c r="I24" t="s">
        <v>12</v>
      </c>
      <c r="J24" t="s">
        <v>13</v>
      </c>
      <c r="K24" t="s">
        <v>13</v>
      </c>
      <c r="L24" t="s">
        <v>12</v>
      </c>
      <c r="M24" t="s">
        <v>12</v>
      </c>
      <c r="Z24" t="s">
        <v>15</v>
      </c>
      <c r="AA24" t="s">
        <v>38</v>
      </c>
    </row>
    <row r="25" spans="1:27" x14ac:dyDescent="0.2">
      <c r="A25">
        <v>7.1390621238865706E-2</v>
      </c>
      <c r="B25">
        <v>2.6356713000000001E-3</v>
      </c>
      <c r="C25" t="e">
        <f>+cntrlaR1441CMEFTmem55568ex200_mycRILPL1488ExM_12_w1405 Confocal.TIF_max.tif</f>
        <v>#NAME?</v>
      </c>
      <c r="D25" t="e">
        <f>+cntrlaR1441CMEFTmem55568ex200_mycRILPL1488ExM_12_w2488 Confocal.TIF_max.tiff</f>
        <v>#NAME?</v>
      </c>
      <c r="E25" t="e">
        <f>+cntrlaR1441CMEFTmem55568ex200_mycRILPL1488ExM_12_w3561 Confocal.TIF_max.tiff</f>
        <v>#NAME?</v>
      </c>
      <c r="F25" t="s">
        <v>39</v>
      </c>
      <c r="G25" t="e">
        <f>+cntrlaR1441CMEFTmem55568ex200_mycRILPL1488ExM_12_w2488 Confocal.TIF_max.tif</f>
        <v>#NAME?</v>
      </c>
      <c r="H25">
        <v>24</v>
      </c>
      <c r="I25" t="s">
        <v>12</v>
      </c>
      <c r="J25" t="s">
        <v>13</v>
      </c>
      <c r="K25" t="s">
        <v>13</v>
      </c>
      <c r="L25" t="s">
        <v>12</v>
      </c>
      <c r="M25" t="s">
        <v>12</v>
      </c>
      <c r="Z25" t="s">
        <v>15</v>
      </c>
      <c r="AA25" t="s">
        <v>39</v>
      </c>
    </row>
    <row r="26" spans="1:27" x14ac:dyDescent="0.2">
      <c r="A26">
        <v>0.10444163843502299</v>
      </c>
      <c r="B26">
        <v>6.1379136000000003E-3</v>
      </c>
      <c r="C26" t="e">
        <f>+cntrlaR1441CMEFTmem55568ex200_mycRILPL1488ExM_13_w1405 Confocal.TIF_max.tif</f>
        <v>#NAME?</v>
      </c>
      <c r="D26" t="e">
        <f>+cntrlaR1441CMEFTmem55568ex200_mycRILPL1488ExM_13_w2488 Confocal.TIF_max.tiff</f>
        <v>#NAME?</v>
      </c>
      <c r="E26" t="e">
        <f>+cntrlaR1441CMEFTmem55568ex200_mycRILPL1488ExM_13_w3561 Confocal.TIF_max.tiff</f>
        <v>#NAME?</v>
      </c>
      <c r="F26" t="s">
        <v>40</v>
      </c>
      <c r="G26" t="e">
        <f>+cntrlaR1441CMEFTmem55568ex200_mycRILPL1488ExM_13_w2488 Confocal.TIF_max.tif</f>
        <v>#NAME?</v>
      </c>
      <c r="H26">
        <v>25</v>
      </c>
      <c r="I26" t="s">
        <v>12</v>
      </c>
      <c r="J26" t="s">
        <v>13</v>
      </c>
      <c r="K26" t="s">
        <v>13</v>
      </c>
      <c r="L26" t="s">
        <v>12</v>
      </c>
      <c r="M26" t="s">
        <v>12</v>
      </c>
      <c r="Z26" t="s">
        <v>15</v>
      </c>
      <c r="AA26" t="s">
        <v>40</v>
      </c>
    </row>
    <row r="27" spans="1:27" x14ac:dyDescent="0.2">
      <c r="A27">
        <v>5.5986253140581699E-2</v>
      </c>
      <c r="B27">
        <v>3.2973633E-4</v>
      </c>
      <c r="C27" t="e">
        <f>+cntrlaR1441CMEFTmem55568ex200_mycRILPL1488ExM_14_w1405 Confocal.TIF_max.tif</f>
        <v>#NAME?</v>
      </c>
      <c r="D27" t="e">
        <f>+cntrlaR1441CMEFTmem55568ex200_mycRILPL1488ExM_14_w2488 Confocal.TIF_max.tiff</f>
        <v>#NAME?</v>
      </c>
      <c r="E27" t="e">
        <f>+cntrlaR1441CMEFTmem55568ex200_mycRILPL1488ExM_14_w3561 Confocal.TIF_max.tiff</f>
        <v>#NAME?</v>
      </c>
      <c r="F27" t="s">
        <v>41</v>
      </c>
      <c r="G27" t="e">
        <f>+cntrlaR1441CMEFTmem55568ex200_mycRILPL1488ExM_14_w2488 Confocal.TIF_max.tif</f>
        <v>#NAME?</v>
      </c>
      <c r="H27">
        <v>26</v>
      </c>
      <c r="I27" t="s">
        <v>12</v>
      </c>
      <c r="J27" t="s">
        <v>13</v>
      </c>
      <c r="K27" t="s">
        <v>13</v>
      </c>
      <c r="L27" t="s">
        <v>12</v>
      </c>
      <c r="M27" t="s">
        <v>12</v>
      </c>
      <c r="Z27" t="s">
        <v>15</v>
      </c>
      <c r="AA27" t="s">
        <v>41</v>
      </c>
    </row>
    <row r="28" spans="1:27" x14ac:dyDescent="0.2">
      <c r="A28" t="s">
        <v>14</v>
      </c>
      <c r="B28">
        <v>0</v>
      </c>
      <c r="C28" t="e">
        <f>+mli2R1441CMEFTmem55568ex200_mycRILPL1488ExM_01_w1405 Confocal.TIF_max.tif</f>
        <v>#NAME?</v>
      </c>
      <c r="D28" t="e">
        <f>+mli2R1441CMEFTmem55568ex200_mycRILPL1488ExM_01_w2488 Confocal.TIF_max.tiff</f>
        <v>#NAME?</v>
      </c>
      <c r="E28" t="e">
        <f>+mli2R1441CMEFTmem55568ex200_mycRILPL1488ExM_01_w3561 Confocal.TIF_max.tiff</f>
        <v>#NAME?</v>
      </c>
      <c r="F28" t="s">
        <v>42</v>
      </c>
      <c r="G28" t="e">
        <f>+mli2R1441CMEFTmem55568ex200_mycRILPL1488ExM_01_w2488 Confocal.TIF_max.tif</f>
        <v>#NAME?</v>
      </c>
      <c r="H28">
        <v>27</v>
      </c>
      <c r="I28" t="s">
        <v>12</v>
      </c>
      <c r="J28" t="s">
        <v>13</v>
      </c>
      <c r="K28" t="s">
        <v>13</v>
      </c>
      <c r="L28" t="s">
        <v>12</v>
      </c>
      <c r="M28" t="s">
        <v>12</v>
      </c>
      <c r="Z28" t="s">
        <v>15</v>
      </c>
      <c r="AA28" t="s">
        <v>42</v>
      </c>
    </row>
    <row r="29" spans="1:27" x14ac:dyDescent="0.2">
      <c r="A29" t="s">
        <v>14</v>
      </c>
      <c r="B29">
        <v>0</v>
      </c>
      <c r="C29" t="e">
        <f>+mli2R1441CMEFTmem55568ex200_mycRILPL1488ExM_02_w1405 Confocal.TIF_max.tif</f>
        <v>#NAME?</v>
      </c>
      <c r="D29" t="e">
        <f>+mli2R1441CMEFTmem55568ex200_mycRILPL1488ExM_02_w2488 Confocal.TIF_max.tiff</f>
        <v>#NAME?</v>
      </c>
      <c r="E29" t="e">
        <f>+mli2R1441CMEFTmem55568ex200_mycRILPL1488ExM_02_w3561 Confocal.TIF_max.tiff</f>
        <v>#NAME?</v>
      </c>
      <c r="F29" t="s">
        <v>43</v>
      </c>
      <c r="G29" t="e">
        <f>+mli2R1441CMEFTmem55568ex200_mycRILPL1488ExM_02_w2488 Confocal.TIF_max.tif</f>
        <v>#NAME?</v>
      </c>
      <c r="H29">
        <v>28</v>
      </c>
      <c r="I29" t="s">
        <v>12</v>
      </c>
      <c r="J29" t="s">
        <v>13</v>
      </c>
      <c r="K29" t="s">
        <v>13</v>
      </c>
      <c r="L29" t="s">
        <v>12</v>
      </c>
      <c r="M29" t="s">
        <v>12</v>
      </c>
      <c r="Z29" t="s">
        <v>15</v>
      </c>
      <c r="AA29" t="s">
        <v>43</v>
      </c>
    </row>
    <row r="30" spans="1:27" x14ac:dyDescent="0.2">
      <c r="A30" t="s">
        <v>14</v>
      </c>
      <c r="B30">
        <v>0</v>
      </c>
      <c r="C30" t="e">
        <f>+mli2R1441CMEFTmem55568ex200_mycRILPL1488ExM_03_w1405 Confocal.TIF_max.tif</f>
        <v>#NAME?</v>
      </c>
      <c r="D30" t="e">
        <f>+mli2R1441CMEFTmem55568ex200_mycRILPL1488ExM_03_w2488 Confocal.TIF_max.tiff</f>
        <v>#NAME?</v>
      </c>
      <c r="E30" t="e">
        <f>+mli2R1441CMEFTmem55568ex200_mycRILPL1488ExM_03_w3561 Confocal.TIF_max.tiff</f>
        <v>#NAME?</v>
      </c>
      <c r="F30" t="s">
        <v>44</v>
      </c>
      <c r="G30" t="e">
        <f>+mli2R1441CMEFTmem55568ex200_mycRILPL1488ExM_03_w2488 Confocal.TIF_max.tif</f>
        <v>#NAME?</v>
      </c>
      <c r="H30">
        <v>29</v>
      </c>
      <c r="I30" t="s">
        <v>12</v>
      </c>
      <c r="J30" t="s">
        <v>13</v>
      </c>
      <c r="K30" t="s">
        <v>13</v>
      </c>
      <c r="L30" t="s">
        <v>12</v>
      </c>
      <c r="M30" t="s">
        <v>12</v>
      </c>
      <c r="Z30" t="s">
        <v>15</v>
      </c>
      <c r="AA30" t="s">
        <v>44</v>
      </c>
    </row>
    <row r="31" spans="1:27" x14ac:dyDescent="0.2">
      <c r="A31" t="s">
        <v>14</v>
      </c>
      <c r="B31">
        <v>0</v>
      </c>
      <c r="C31" t="e">
        <f>+mli2R1441CMEFTmem55568ex200_mycRILPL1488ExM_04_w1405 Confocal.TIF_max.tif</f>
        <v>#NAME?</v>
      </c>
      <c r="D31" t="e">
        <f>+mli2R1441CMEFTmem55568ex200_mycRILPL1488ExM_04_w2488 Confocal.TIF_max.tiff</f>
        <v>#NAME?</v>
      </c>
      <c r="E31" t="e">
        <f>+mli2R1441CMEFTmem55568ex200_mycRILPL1488ExM_04_w3561 Confocal.TIF_max.tiff</f>
        <v>#NAME?</v>
      </c>
      <c r="F31" t="s">
        <v>45</v>
      </c>
      <c r="G31" t="e">
        <f>+mli2R1441CMEFTmem55568ex200_mycRILPL1488ExM_04_w2488 Confocal.TIF_max.tif</f>
        <v>#NAME?</v>
      </c>
      <c r="H31">
        <v>30</v>
      </c>
      <c r="I31" t="s">
        <v>12</v>
      </c>
      <c r="J31" t="s">
        <v>13</v>
      </c>
      <c r="K31" t="s">
        <v>13</v>
      </c>
      <c r="L31" t="s">
        <v>12</v>
      </c>
      <c r="M31" t="s">
        <v>12</v>
      </c>
      <c r="Z31" t="s">
        <v>15</v>
      </c>
      <c r="AA31" t="s">
        <v>45</v>
      </c>
    </row>
    <row r="32" spans="1:27" x14ac:dyDescent="0.2">
      <c r="A32" t="s">
        <v>14</v>
      </c>
      <c r="B32">
        <v>0</v>
      </c>
      <c r="C32" t="e">
        <f>+mli2R1441CMEFTmem55568ex200_mycRILPL1488ExM_05_w1405 Confocal.TIF_max.tif</f>
        <v>#NAME?</v>
      </c>
      <c r="D32" t="e">
        <f>+mli2R1441CMEFTmem55568ex200_mycRILPL1488ExM_05_w2488 Confocal.TIF_max.tiff</f>
        <v>#NAME?</v>
      </c>
      <c r="E32" t="e">
        <f>+mli2R1441CMEFTmem55568ex200_mycRILPL1488ExM_05_w3561 Confocal.TIF_max.tiff</f>
        <v>#NAME?</v>
      </c>
      <c r="F32" t="s">
        <v>46</v>
      </c>
      <c r="G32" t="e">
        <f>+mli2R1441CMEFTmem55568ex200_mycRILPL1488ExM_05_w2488 Confocal.TIF_max.tif</f>
        <v>#NAME?</v>
      </c>
      <c r="H32">
        <v>31</v>
      </c>
      <c r="I32" t="s">
        <v>12</v>
      </c>
      <c r="J32" t="s">
        <v>13</v>
      </c>
      <c r="K32" t="s">
        <v>13</v>
      </c>
      <c r="L32" t="s">
        <v>12</v>
      </c>
      <c r="M32" t="s">
        <v>12</v>
      </c>
      <c r="Z32" t="s">
        <v>15</v>
      </c>
      <c r="AA32" t="s">
        <v>46</v>
      </c>
    </row>
    <row r="33" spans="1:27" x14ac:dyDescent="0.2">
      <c r="A33" t="s">
        <v>14</v>
      </c>
      <c r="B33">
        <v>0</v>
      </c>
      <c r="C33" t="e">
        <f>+mli2R1441CMEFTmem55568ex200_mycRILPL1488ExM_06_w1405 Confocal.TIF_max.tif</f>
        <v>#NAME?</v>
      </c>
      <c r="D33" t="e">
        <f>+mli2R1441CMEFTmem55568ex200_mycRILPL1488ExM_06_w2488 Confocal.TIF_max.tiff</f>
        <v>#NAME?</v>
      </c>
      <c r="E33" t="e">
        <f>+mli2R1441CMEFTmem55568ex200_mycRILPL1488ExM_06_w3561 Confocal.TIF_max.tiff</f>
        <v>#NAME?</v>
      </c>
      <c r="F33" t="s">
        <v>47</v>
      </c>
      <c r="G33" t="e">
        <f>+mli2R1441CMEFTmem55568ex200_mycRILPL1488ExM_06_w2488 Confocal.TIF_max.tif</f>
        <v>#NAME?</v>
      </c>
      <c r="H33">
        <v>32</v>
      </c>
      <c r="I33" t="s">
        <v>12</v>
      </c>
      <c r="J33" t="s">
        <v>13</v>
      </c>
      <c r="K33" t="s">
        <v>13</v>
      </c>
      <c r="L33" t="s">
        <v>12</v>
      </c>
      <c r="M33" t="s">
        <v>12</v>
      </c>
      <c r="Z33" t="s">
        <v>15</v>
      </c>
      <c r="AA33" t="s">
        <v>47</v>
      </c>
    </row>
    <row r="34" spans="1:27" x14ac:dyDescent="0.2">
      <c r="A34" t="s">
        <v>14</v>
      </c>
      <c r="B34">
        <v>0</v>
      </c>
      <c r="C34" t="e">
        <f>+mli2R1441CMEFTmem55568ex200_mycRILPL1488ExM_07_w1405 Confocal.TIF_max.tif</f>
        <v>#NAME?</v>
      </c>
      <c r="D34" t="e">
        <f>+mli2R1441CMEFTmem55568ex200_mycRILPL1488ExM_07_w2488 Confocal.TIF_max.tiff</f>
        <v>#NAME?</v>
      </c>
      <c r="E34" t="e">
        <f>+mli2R1441CMEFTmem55568ex200_mycRILPL1488ExM_07_w3561 Confocal.TIF_max.tiff</f>
        <v>#NAME?</v>
      </c>
      <c r="F34" t="s">
        <v>48</v>
      </c>
      <c r="G34" t="e">
        <f>+mli2R1441CMEFTmem55568ex200_mycRILPL1488ExM_07_w2488 Confocal.TIF_max.tif</f>
        <v>#NAME?</v>
      </c>
      <c r="H34">
        <v>33</v>
      </c>
      <c r="I34" t="s">
        <v>12</v>
      </c>
      <c r="J34" t="s">
        <v>13</v>
      </c>
      <c r="K34" t="s">
        <v>13</v>
      </c>
      <c r="L34" t="s">
        <v>12</v>
      </c>
      <c r="M34" t="s">
        <v>12</v>
      </c>
      <c r="Z34" t="s">
        <v>15</v>
      </c>
      <c r="AA34" t="s">
        <v>48</v>
      </c>
    </row>
    <row r="35" spans="1:27" x14ac:dyDescent="0.2">
      <c r="A35">
        <v>-2.94244783308915E-4</v>
      </c>
      <c r="B35" s="1">
        <v>-6.5011629999999997E-7</v>
      </c>
      <c r="C35" t="e">
        <f>+mli2R1441CMEFTmem55568ex200_mycRILPL1488ExM_08_w1405 Confocal.TIF_max.tif</f>
        <v>#NAME?</v>
      </c>
      <c r="D35" t="e">
        <f>+mli2R1441CMEFTmem55568ex200_mycRILPL1488ExM_08_w2488 Confocal.TIF_max.tiff</f>
        <v>#NAME?</v>
      </c>
      <c r="E35" t="e">
        <f>+mli2R1441CMEFTmem55568ex200_mycRILPL1488ExM_08_w3561 Confocal.TIF_max.tiff</f>
        <v>#NAME?</v>
      </c>
      <c r="F35" t="s">
        <v>49</v>
      </c>
      <c r="G35" t="e">
        <f>+mli2R1441CMEFTmem55568ex200_mycRILPL1488ExM_08_w2488 Confocal.TIF_max.tif</f>
        <v>#NAME?</v>
      </c>
      <c r="H35">
        <v>34</v>
      </c>
      <c r="I35" t="s">
        <v>12</v>
      </c>
      <c r="J35" t="s">
        <v>13</v>
      </c>
      <c r="K35" t="s">
        <v>13</v>
      </c>
      <c r="L35" t="s">
        <v>12</v>
      </c>
      <c r="M35" t="s">
        <v>12</v>
      </c>
      <c r="Z35" t="s">
        <v>15</v>
      </c>
      <c r="AA35" t="s">
        <v>49</v>
      </c>
    </row>
    <row r="36" spans="1:27" x14ac:dyDescent="0.2">
      <c r="A36" t="s">
        <v>14</v>
      </c>
      <c r="B36">
        <v>0</v>
      </c>
      <c r="C36" t="e">
        <f>+mli2R1441CMEFTmem55568ex200_mycRILPL1488ExM_09_w1405 Confocal.TIF_max.tif</f>
        <v>#NAME?</v>
      </c>
      <c r="D36" t="e">
        <f>+mli2R1441CMEFTmem55568ex200_mycRILPL1488ExM_09_w2488 Confocal.TIF_max.tiff</f>
        <v>#NAME?</v>
      </c>
      <c r="E36" t="e">
        <f>+mli2R1441CMEFTmem55568ex200_mycRILPL1488ExM_09_w3561 Confocal.TIF_max.tiff</f>
        <v>#NAME?</v>
      </c>
      <c r="F36" t="s">
        <v>50</v>
      </c>
      <c r="G36" t="e">
        <f>+mli2R1441CMEFTmem55568ex200_mycRILPL1488ExM_09_w2488 Confocal.TIF_max.tif</f>
        <v>#NAME?</v>
      </c>
      <c r="H36">
        <v>35</v>
      </c>
      <c r="I36" t="s">
        <v>12</v>
      </c>
      <c r="J36" t="s">
        <v>13</v>
      </c>
      <c r="K36" t="s">
        <v>13</v>
      </c>
      <c r="L36" t="s">
        <v>12</v>
      </c>
      <c r="M36" t="s">
        <v>12</v>
      </c>
      <c r="Z36" t="s">
        <v>15</v>
      </c>
      <c r="AA36" t="s">
        <v>50</v>
      </c>
    </row>
    <row r="37" spans="1:27" x14ac:dyDescent="0.2">
      <c r="A37" t="s">
        <v>14</v>
      </c>
      <c r="B37">
        <v>0</v>
      </c>
      <c r="C37" t="e">
        <f>+mli2R1441CMEFTmem55568ex200_mycRILPL1488ExM_10_w1405 Confocal.TIF_max.tif</f>
        <v>#NAME?</v>
      </c>
      <c r="D37" t="e">
        <f>+mli2R1441CMEFTmem55568ex200_mycRILPL1488ExM_10_w2488 Confocal.TIF_max.tiff</f>
        <v>#NAME?</v>
      </c>
      <c r="E37" t="e">
        <f>+mli2R1441CMEFTmem55568ex200_mycRILPL1488ExM_10_w3561 Confocal.TIF_max.tiff</f>
        <v>#NAME?</v>
      </c>
      <c r="F37" t="s">
        <v>51</v>
      </c>
      <c r="G37" t="e">
        <f>+mli2R1441CMEFTmem55568ex200_mycRILPL1488ExM_10_w2488 Confocal.TIF_max.tif</f>
        <v>#NAME?</v>
      </c>
      <c r="H37">
        <v>36</v>
      </c>
      <c r="I37" t="s">
        <v>12</v>
      </c>
      <c r="J37" t="s">
        <v>13</v>
      </c>
      <c r="K37" t="s">
        <v>13</v>
      </c>
      <c r="L37" t="s">
        <v>12</v>
      </c>
      <c r="M37" t="s">
        <v>12</v>
      </c>
      <c r="Z37" t="s">
        <v>15</v>
      </c>
      <c r="AA37" t="s">
        <v>51</v>
      </c>
    </row>
    <row r="38" spans="1:27" x14ac:dyDescent="0.2">
      <c r="A38" t="s">
        <v>14</v>
      </c>
      <c r="B38">
        <v>0</v>
      </c>
      <c r="C38" t="e">
        <f>+mli2R1441CMEFTmem55568ex200_mycRILPL1488ExM_11_w1405 Confocal.TIF_max.tif</f>
        <v>#NAME?</v>
      </c>
      <c r="D38" t="e">
        <f>+mli2R1441CMEFTmem55568ex200_mycRILPL1488ExM_11_w2488 Confocal.TIF_max.tiff</f>
        <v>#NAME?</v>
      </c>
      <c r="E38" t="e">
        <f>+mli2R1441CMEFTmem55568ex200_mycRILPL1488ExM_11_w3561 Confocal.TIF_max.tiff</f>
        <v>#NAME?</v>
      </c>
      <c r="F38" t="s">
        <v>52</v>
      </c>
      <c r="G38" t="e">
        <f>+mli2R1441CMEFTmem55568ex200_mycRILPL1488ExM_11_w2488 Confocal.TIF_max.tif</f>
        <v>#NAME?</v>
      </c>
      <c r="H38">
        <v>37</v>
      </c>
      <c r="I38" t="s">
        <v>12</v>
      </c>
      <c r="J38" t="s">
        <v>13</v>
      </c>
      <c r="K38" t="s">
        <v>13</v>
      </c>
      <c r="L38" t="s">
        <v>12</v>
      </c>
      <c r="M38" t="s">
        <v>12</v>
      </c>
      <c r="Z38" t="s">
        <v>15</v>
      </c>
      <c r="AA38" t="s">
        <v>52</v>
      </c>
    </row>
    <row r="39" spans="1:27" x14ac:dyDescent="0.2">
      <c r="A39">
        <v>-4.1744659716461802E-4</v>
      </c>
      <c r="B39" s="1">
        <v>-3.2242890000000002E-5</v>
      </c>
      <c r="C39" t="e">
        <f>+mli2R1441CMEFTmem55568ex200_mycRILPL1488ExM_12_w1405 Confocal.TIF_max.tif</f>
        <v>#NAME?</v>
      </c>
      <c r="D39" t="e">
        <f>+mli2R1441CMEFTmem55568ex200_mycRILPL1488ExM_12_w2488 Confocal.TIF_max.tiff</f>
        <v>#NAME?</v>
      </c>
      <c r="E39" t="e">
        <f>+mli2R1441CMEFTmem55568ex200_mycRILPL1488ExM_12_w3561 Confocal.TIF_max.tiff</f>
        <v>#NAME?</v>
      </c>
      <c r="F39" t="s">
        <v>53</v>
      </c>
      <c r="G39" t="e">
        <f>+mli2R1441CMEFTmem55568ex200_mycRILPL1488ExM_12_w2488 Confocal.TIF_max.tif</f>
        <v>#NAME?</v>
      </c>
      <c r="H39">
        <v>38</v>
      </c>
      <c r="I39" t="s">
        <v>12</v>
      </c>
      <c r="J39" t="s">
        <v>13</v>
      </c>
      <c r="K39" t="s">
        <v>13</v>
      </c>
      <c r="L39" t="s">
        <v>12</v>
      </c>
      <c r="M39" t="s">
        <v>12</v>
      </c>
      <c r="Z39" t="s">
        <v>15</v>
      </c>
      <c r="AA39" t="s">
        <v>53</v>
      </c>
    </row>
    <row r="40" spans="1:27" x14ac:dyDescent="0.2">
      <c r="A40" t="s">
        <v>14</v>
      </c>
      <c r="B40">
        <v>0</v>
      </c>
      <c r="C40" t="e">
        <f>+mli2R1441CMEFTmem55568ex200_mycRILPL1488ExM_13_w1405 Confocal.TIF_max.tif</f>
        <v>#NAME?</v>
      </c>
      <c r="D40" t="e">
        <f>+mli2R1441CMEFTmem55568ex200_mycRILPL1488ExM_13_w2488 Confocal.TIF_max.tiff</f>
        <v>#NAME?</v>
      </c>
      <c r="E40" t="e">
        <f>+mli2R1441CMEFTmem55568ex200_mycRILPL1488ExM_13_w3561 Confocal.TIF_max.tiff</f>
        <v>#NAME?</v>
      </c>
      <c r="F40" t="s">
        <v>54</v>
      </c>
      <c r="G40" t="e">
        <f>+mli2R1441CMEFTmem55568ex200_mycRILPL1488ExM_13_w2488 Confocal.TIF_max.tif</f>
        <v>#NAME?</v>
      </c>
      <c r="H40">
        <v>39</v>
      </c>
      <c r="I40" t="s">
        <v>12</v>
      </c>
      <c r="J40" t="s">
        <v>13</v>
      </c>
      <c r="K40" t="s">
        <v>13</v>
      </c>
      <c r="L40" t="s">
        <v>12</v>
      </c>
      <c r="M40" t="s">
        <v>12</v>
      </c>
      <c r="Z40" t="s">
        <v>15</v>
      </c>
      <c r="AA40" t="s">
        <v>54</v>
      </c>
    </row>
    <row r="41" spans="1:27" x14ac:dyDescent="0.2">
      <c r="A41">
        <v>-1.1925521722663799E-3</v>
      </c>
      <c r="B41" s="1">
        <v>-2.4622651999999999E-5</v>
      </c>
      <c r="C41" t="e">
        <f>+mli2R1441CMEFTmem55568ex200_mycRILPL1488ExM_14_w1405 Confocal.TIF_max.tif</f>
        <v>#NAME?</v>
      </c>
      <c r="D41" t="e">
        <f>+mli2R1441CMEFTmem55568ex200_mycRILPL1488ExM_14_w2488 Confocal.TIF_max.tiff</f>
        <v>#NAME?</v>
      </c>
      <c r="E41" t="e">
        <f>+mli2R1441CMEFTmem55568ex200_mycRILPL1488ExM_14_w3561 Confocal.TIF_max.tiff</f>
        <v>#NAME?</v>
      </c>
      <c r="F41" t="s">
        <v>55</v>
      </c>
      <c r="G41" t="e">
        <f>+mli2R1441CMEFTmem55568ex200_mycRILPL1488ExM_14_w2488 Confocal.TIF_max.tif</f>
        <v>#NAME?</v>
      </c>
      <c r="H41">
        <v>40</v>
      </c>
      <c r="I41" t="s">
        <v>12</v>
      </c>
      <c r="J41" t="s">
        <v>13</v>
      </c>
      <c r="K41" t="s">
        <v>13</v>
      </c>
      <c r="L41" t="s">
        <v>12</v>
      </c>
      <c r="M41" t="s">
        <v>12</v>
      </c>
      <c r="Z41" t="s">
        <v>15</v>
      </c>
      <c r="AA41" t="s">
        <v>55</v>
      </c>
    </row>
    <row r="42" spans="1:27" x14ac:dyDescent="0.2">
      <c r="A42" s="2">
        <v>0.29366181778199002</v>
      </c>
      <c r="B42">
        <v>0.15165680000000001</v>
      </c>
      <c r="C42" t="e">
        <f>+mli2R1441CMEFTmem55568ex200_mycRILPL1488ExM_15_w1405 Confocal.TIF_max.tif</f>
        <v>#NAME?</v>
      </c>
      <c r="D42" t="e">
        <f>+mli2R1441CMEFTmem55568ex200_mycRILPL1488ExM_15_w2488 Confocal.TIF_max.tiff</f>
        <v>#NAME?</v>
      </c>
      <c r="E42" t="e">
        <f>+mli2R1441CMEFTmem55568ex200_mycRILPL1488ExM_15_w3561 Confocal.TIF_max.tiff</f>
        <v>#NAME?</v>
      </c>
      <c r="F42" t="s">
        <v>56</v>
      </c>
      <c r="G42" t="e">
        <f>+mli2R1441CMEFTmem55568ex200_mycRILPL1488ExM_15_w2488 Confocal.TIF_max.tif</f>
        <v>#NAME?</v>
      </c>
      <c r="H42">
        <v>41</v>
      </c>
      <c r="I42" t="s">
        <v>12</v>
      </c>
      <c r="J42" t="s">
        <v>13</v>
      </c>
      <c r="K42" t="s">
        <v>13</v>
      </c>
      <c r="L42" t="s">
        <v>12</v>
      </c>
      <c r="M42" t="s">
        <v>12</v>
      </c>
      <c r="Z42" t="s">
        <v>15</v>
      </c>
      <c r="AA42" t="s">
        <v>56</v>
      </c>
    </row>
    <row r="43" spans="1:27" x14ac:dyDescent="0.2">
      <c r="A43" t="s">
        <v>14</v>
      </c>
      <c r="B43">
        <v>0</v>
      </c>
      <c r="C43" t="e">
        <f>+mli2R1441CMEFTmem55568ex200_mycRILPL1488ExM_16_w1405 Confocal.TIF_max.tif</f>
        <v>#NAME?</v>
      </c>
      <c r="D43" t="e">
        <f>+mli2R1441CMEFTmem55568ex200_mycRILPL1488ExM_16_w2488 Confocal.TIF_max.tiff</f>
        <v>#NAME?</v>
      </c>
      <c r="E43" t="e">
        <f>+mli2R1441CMEFTmem55568ex200_mycRILPL1488ExM_16_w3561 Confocal.TIF_max.tiff</f>
        <v>#NAME?</v>
      </c>
      <c r="F43" t="s">
        <v>57</v>
      </c>
      <c r="G43" t="e">
        <f>+mli2R1441CMEFTmem55568ex200_mycRILPL1488ExM_16_w2488 Confocal.TIF_max.tif</f>
        <v>#NAME?</v>
      </c>
      <c r="H43">
        <v>42</v>
      </c>
      <c r="I43" t="s">
        <v>12</v>
      </c>
      <c r="J43" t="s">
        <v>13</v>
      </c>
      <c r="K43" t="s">
        <v>13</v>
      </c>
      <c r="L43" t="s">
        <v>12</v>
      </c>
      <c r="M43" t="s">
        <v>12</v>
      </c>
      <c r="Z43" t="s">
        <v>15</v>
      </c>
      <c r="AA43" t="s">
        <v>57</v>
      </c>
    </row>
    <row r="44" spans="1:27" x14ac:dyDescent="0.2">
      <c r="A44" t="s">
        <v>14</v>
      </c>
      <c r="B44">
        <v>0</v>
      </c>
      <c r="C44" t="e">
        <f>+mli2R1441CMEFTmem55568ex200_mycRILPL1488ExM_17_w1405 Confocal.TIF_max.tif</f>
        <v>#NAME?</v>
      </c>
      <c r="D44" t="e">
        <f>+mli2R1441CMEFTmem55568ex200_mycRILPL1488ExM_17_w2488 Confocal.TIF_max.tiff</f>
        <v>#NAME?</v>
      </c>
      <c r="E44" t="e">
        <f>+mli2R1441CMEFTmem55568ex200_mycRILPL1488ExM_17_w3561 Confocal.TIF_max.tiff</f>
        <v>#NAME?</v>
      </c>
      <c r="F44" t="s">
        <v>58</v>
      </c>
      <c r="G44" t="e">
        <f>+mli2R1441CMEFTmem55568ex200_mycRILPL1488ExM_17_w2488 Confocal.TIF_max.tif</f>
        <v>#NAME?</v>
      </c>
      <c r="H44">
        <v>43</v>
      </c>
      <c r="I44" t="s">
        <v>12</v>
      </c>
      <c r="J44" t="s">
        <v>13</v>
      </c>
      <c r="K44" t="s">
        <v>13</v>
      </c>
      <c r="L44" t="s">
        <v>12</v>
      </c>
      <c r="M44" t="s">
        <v>12</v>
      </c>
      <c r="Z44" t="s">
        <v>15</v>
      </c>
      <c r="AA44" t="s">
        <v>58</v>
      </c>
    </row>
    <row r="45" spans="1:27" x14ac:dyDescent="0.2">
      <c r="A45" s="2">
        <v>0.23138287678588601</v>
      </c>
      <c r="B45">
        <v>3.4922764000000002E-2</v>
      </c>
      <c r="C45" t="e">
        <f>+mli2R1441CMEFTmem55568ex200_mycRILPL1488ExM_18_w1405 Confocal.TIF_max.tif</f>
        <v>#NAME?</v>
      </c>
      <c r="D45" t="e">
        <f>+mli2R1441CMEFTmem55568ex200_mycRILPL1488ExM_18_w2488 Confocal.TIF_max.tiff</f>
        <v>#NAME?</v>
      </c>
      <c r="E45" t="e">
        <f>+mli2R1441CMEFTmem55568ex200_mycRILPL1488ExM_18_w3561 Confocal.TIF_max.tiff</f>
        <v>#NAME?</v>
      </c>
      <c r="F45" t="s">
        <v>59</v>
      </c>
      <c r="G45" t="e">
        <f>+mli2R1441CMEFTmem55568ex200_mycRILPL1488ExM_18_w2488 Confocal.TIF_max.tif</f>
        <v>#NAME?</v>
      </c>
      <c r="H45">
        <v>44</v>
      </c>
      <c r="I45" t="s">
        <v>12</v>
      </c>
      <c r="J45" t="s">
        <v>13</v>
      </c>
      <c r="K45" t="s">
        <v>13</v>
      </c>
      <c r="L45" t="s">
        <v>12</v>
      </c>
      <c r="M45" t="s">
        <v>12</v>
      </c>
      <c r="Z45" t="s">
        <v>15</v>
      </c>
      <c r="AA45" t="s">
        <v>59</v>
      </c>
    </row>
    <row r="46" spans="1:27" x14ac:dyDescent="0.2">
      <c r="A46" s="2">
        <v>0.16438444756503101</v>
      </c>
      <c r="B46">
        <v>3.2960929999999999E-2</v>
      </c>
      <c r="C46" t="e">
        <f>+mli2R1441CMEFTmem55568ex200_mycRILPL1488ExM_19_w1405 Confocal.TIF_max.tif</f>
        <v>#NAME?</v>
      </c>
      <c r="D46" t="e">
        <f>+mli2R1441CMEFTmem55568ex200_mycRILPL1488ExM_19_w2488 Confocal.TIF_max.tiff</f>
        <v>#NAME?</v>
      </c>
      <c r="E46" t="e">
        <f>+mli2R1441CMEFTmem55568ex200_mycRILPL1488ExM_19_w3561 Confocal.TIF_max.tiff</f>
        <v>#NAME?</v>
      </c>
      <c r="F46" t="s">
        <v>60</v>
      </c>
      <c r="G46" t="e">
        <f>+mli2R1441CMEFTmem55568ex200_mycRILPL1488ExM_19_w2488 Confocal.TIF_max.tif</f>
        <v>#NAME?</v>
      </c>
      <c r="H46">
        <v>45</v>
      </c>
      <c r="I46" t="s">
        <v>12</v>
      </c>
      <c r="J46" t="s">
        <v>13</v>
      </c>
      <c r="K46" t="s">
        <v>13</v>
      </c>
      <c r="L46" t="s">
        <v>12</v>
      </c>
      <c r="M46" t="s">
        <v>12</v>
      </c>
      <c r="Z46" t="s">
        <v>15</v>
      </c>
      <c r="AA46" t="s">
        <v>60</v>
      </c>
    </row>
    <row r="47" spans="1:27" x14ac:dyDescent="0.2">
      <c r="A47" s="2">
        <v>0.13846657322880099</v>
      </c>
      <c r="B47">
        <v>4.0244304000000002E-2</v>
      </c>
      <c r="C47" t="e">
        <f>+mli2R1441CMEFTmem55568ex200_mycRILPL1488ExM_20_w1405 Confocal.TIF_max.tif</f>
        <v>#NAME?</v>
      </c>
      <c r="D47" t="e">
        <f>+mli2R1441CMEFTmem55568ex200_mycRILPL1488ExM_20_w2488 Confocal.TIF_max.tiff</f>
        <v>#NAME?</v>
      </c>
      <c r="E47" t="e">
        <f>+mli2R1441CMEFTmem55568ex200_mycRILPL1488ExM_20_w3561 Confocal.TIF_max.tiff</f>
        <v>#NAME?</v>
      </c>
      <c r="F47" t="s">
        <v>61</v>
      </c>
      <c r="G47" t="e">
        <f>+mli2R1441CMEFTmem55568ex200_mycRILPL1488ExM_20_w2488 Confocal.TIF_max.tif</f>
        <v>#NAME?</v>
      </c>
      <c r="H47">
        <v>46</v>
      </c>
      <c r="I47" t="s">
        <v>12</v>
      </c>
      <c r="J47" t="s">
        <v>13</v>
      </c>
      <c r="K47" t="s">
        <v>13</v>
      </c>
      <c r="L47" t="s">
        <v>12</v>
      </c>
      <c r="M47" t="s">
        <v>12</v>
      </c>
      <c r="Z47" t="s">
        <v>15</v>
      </c>
      <c r="AA47" t="s">
        <v>61</v>
      </c>
    </row>
    <row r="48" spans="1:27" x14ac:dyDescent="0.2">
      <c r="A48" t="s">
        <v>14</v>
      </c>
      <c r="B48">
        <v>0</v>
      </c>
      <c r="C48" t="e">
        <f>+mli2R1441CMEFTmem55568ex200_mycRILPL1488ExM_21_w1405 Confocal.TIF_max.tif</f>
        <v>#NAME?</v>
      </c>
      <c r="D48" t="e">
        <f>+mli2R1441CMEFTmem55568ex200_mycRILPL1488ExM_21_w2488 Confocal.TIF_max.tiff</f>
        <v>#NAME?</v>
      </c>
      <c r="E48" t="e">
        <f>+mli2R1441CMEFTmem55568ex200_mycRILPL1488ExM_21_w3561 Confocal.TIF_max.tiff</f>
        <v>#NAME?</v>
      </c>
      <c r="F48" t="s">
        <v>62</v>
      </c>
      <c r="G48" t="e">
        <f>+mli2R1441CMEFTmem55568ex200_mycRILPL1488ExM_21_w2488 Confocal.TIF_max.tif</f>
        <v>#NAME?</v>
      </c>
      <c r="H48">
        <v>47</v>
      </c>
      <c r="I48" t="s">
        <v>12</v>
      </c>
      <c r="J48" t="s">
        <v>13</v>
      </c>
      <c r="K48" t="s">
        <v>13</v>
      </c>
      <c r="L48" t="s">
        <v>12</v>
      </c>
      <c r="M48" t="s">
        <v>12</v>
      </c>
      <c r="Z48" t="s">
        <v>15</v>
      </c>
      <c r="AA48" t="s">
        <v>62</v>
      </c>
    </row>
    <row r="49" spans="1:27" x14ac:dyDescent="0.2">
      <c r="A49" t="s">
        <v>14</v>
      </c>
      <c r="B49">
        <v>0</v>
      </c>
      <c r="C49" t="e">
        <f>+mli2R1441CMEFTmem55568ex200_mycRILPL1488ExM_22_w1405 Confocal.TIF_max.tif</f>
        <v>#NAME?</v>
      </c>
      <c r="D49" t="e">
        <f>+mli2R1441CMEFTmem55568ex200_mycRILPL1488ExM_22_w2488 Confocal.TIF_max.tiff</f>
        <v>#NAME?</v>
      </c>
      <c r="E49" t="e">
        <f>+mli2R1441CMEFTmem55568ex200_mycRILPL1488ExM_22_w3561 Confocal.TIF_max.tiff</f>
        <v>#NAME?</v>
      </c>
      <c r="F49" t="s">
        <v>63</v>
      </c>
      <c r="G49" t="e">
        <f>+mli2R1441CMEFTmem55568ex200_mycRILPL1488ExM_22_w2488 Confocal.TIF_max.tif</f>
        <v>#NAME?</v>
      </c>
      <c r="H49">
        <v>48</v>
      </c>
      <c r="I49" t="s">
        <v>12</v>
      </c>
      <c r="J49" t="s">
        <v>13</v>
      </c>
      <c r="K49" t="s">
        <v>13</v>
      </c>
      <c r="L49" t="s">
        <v>12</v>
      </c>
      <c r="M49" t="s">
        <v>12</v>
      </c>
      <c r="Z49" t="s">
        <v>15</v>
      </c>
      <c r="AA49" t="s">
        <v>63</v>
      </c>
    </row>
    <row r="50" spans="1:27" x14ac:dyDescent="0.2">
      <c r="A50" t="s">
        <v>14</v>
      </c>
      <c r="B50">
        <v>0</v>
      </c>
      <c r="C50" t="e">
        <f>+mli2R1441CMEFTmem55568ex200_mycRILPL1488ExM_23_w1405 Confocal.TIF_max.tif</f>
        <v>#NAME?</v>
      </c>
      <c r="D50" t="e">
        <f>+mli2R1441CMEFTmem55568ex200_mycRILPL1488ExM_23_w2488 Confocal.TIF_max.tiff</f>
        <v>#NAME?</v>
      </c>
      <c r="E50" t="e">
        <f>+mli2R1441CMEFTmem55568ex200_mycRILPL1488ExM_23_w3561 Confocal.TIF_max.tiff</f>
        <v>#NAME?</v>
      </c>
      <c r="F50" t="s">
        <v>64</v>
      </c>
      <c r="G50" t="e">
        <f>+mli2R1441CMEFTmem55568ex200_mycRILPL1488ExM_23_w2488 Confocal.TIF_max.tif</f>
        <v>#NAME?</v>
      </c>
      <c r="H50">
        <v>49</v>
      </c>
      <c r="I50" t="s">
        <v>12</v>
      </c>
      <c r="J50" t="s">
        <v>13</v>
      </c>
      <c r="K50" t="s">
        <v>13</v>
      </c>
      <c r="L50" t="s">
        <v>12</v>
      </c>
      <c r="M50" t="s">
        <v>12</v>
      </c>
      <c r="Z50" t="s">
        <v>15</v>
      </c>
      <c r="AA50" t="s">
        <v>64</v>
      </c>
    </row>
    <row r="54" spans="1:27" x14ac:dyDescent="0.2">
      <c r="A54" s="2" t="s">
        <v>69</v>
      </c>
    </row>
    <row r="57" spans="1:27" x14ac:dyDescent="0.2">
      <c r="B57" t="s">
        <v>65</v>
      </c>
    </row>
    <row r="58" spans="1:27" x14ac:dyDescent="0.2">
      <c r="C58" t="s">
        <v>66</v>
      </c>
      <c r="K58" t="s">
        <v>68</v>
      </c>
    </row>
    <row r="59" spans="1:27" x14ac:dyDescent="0.2">
      <c r="C59" t="s">
        <v>67</v>
      </c>
      <c r="J59" t="s">
        <v>59</v>
      </c>
    </row>
    <row r="60" spans="1:27" x14ac:dyDescent="0.2">
      <c r="J60" t="s">
        <v>60</v>
      </c>
    </row>
    <row r="61" spans="1:27" x14ac:dyDescent="0.2">
      <c r="J61" t="s">
        <v>61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nov14exm_Image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HECHT, CHLOE</dc:creator>
  <cp:lastModifiedBy>HECHT, CHLOE</cp:lastModifiedBy>
  <dcterms:created xsi:type="dcterms:W3CDTF">2022-11-14T22:56:33Z</dcterms:created>
  <dcterms:modified xsi:type="dcterms:W3CDTF">2023-03-22T17:44:04Z</dcterms:modified>
</cp:coreProperties>
</file>